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A&amp;A _DOKUMENTY WSPÓLNE\JEDNOLITY RZECZOWY WYKAZ AKT\TECZKI_2024 rok\DKC.423.2024\DKC.423.4.2024_MELDUNEK_KWARTALNY_2024Q3_NA_PODSTAWIE_CRW\"/>
    </mc:Choice>
  </mc:AlternateContent>
  <bookViews>
    <workbookView xWindow="0" yWindow="0" windowWidth="28800" windowHeight="12270"/>
  </bookViews>
  <sheets>
    <sheet name="rejestr_wyborcow_2024_kw_3_2024" sheetId="1" r:id="rId1"/>
  </sheets>
  <definedNames>
    <definedName name="_xlnm._FilterDatabase" localSheetId="0" hidden="1">rejestr_wyborcow_2024_kw_3_2024!$A$3:$M$126</definedName>
  </definedNames>
  <calcPr calcId="191029"/>
</workbook>
</file>

<file path=xl/calcChain.xml><?xml version="1.0" encoding="utf-8"?>
<calcChain xmlns="http://schemas.openxmlformats.org/spreadsheetml/2006/main">
  <c r="D125" i="1" l="1"/>
  <c r="E125" i="1"/>
  <c r="F125" i="1"/>
  <c r="G125" i="1"/>
  <c r="H125" i="1"/>
  <c r="I125" i="1"/>
  <c r="J125" i="1"/>
  <c r="K125" i="1"/>
  <c r="D124" i="1"/>
  <c r="E124" i="1"/>
  <c r="F124" i="1"/>
  <c r="G124" i="1"/>
  <c r="H124" i="1"/>
  <c r="I124" i="1"/>
  <c r="J124" i="1"/>
  <c r="K124" i="1"/>
  <c r="D123" i="1"/>
  <c r="E123" i="1"/>
  <c r="F123" i="1"/>
  <c r="G123" i="1"/>
  <c r="H123" i="1"/>
  <c r="I123" i="1"/>
  <c r="J123" i="1"/>
  <c r="K123" i="1"/>
  <c r="D122" i="1"/>
  <c r="E122" i="1"/>
  <c r="F122" i="1"/>
  <c r="G122" i="1"/>
  <c r="H122" i="1"/>
  <c r="I122" i="1"/>
  <c r="J122" i="1"/>
  <c r="K122" i="1"/>
  <c r="C125" i="1"/>
  <c r="C122" i="1"/>
  <c r="C124" i="1"/>
  <c r="C123" i="1"/>
  <c r="A5" i="1"/>
  <c r="A6" i="1"/>
  <c r="A7" i="1"/>
  <c r="A8" i="1"/>
  <c r="A9" i="1"/>
  <c r="A10" i="1"/>
  <c r="A11" i="1"/>
  <c r="A12" i="1"/>
  <c r="A14" i="1"/>
  <c r="A15" i="1"/>
  <c r="A16" i="1"/>
  <c r="A17" i="1"/>
  <c r="A18" i="1"/>
  <c r="A19" i="1"/>
  <c r="A20" i="1"/>
  <c r="A21" i="1"/>
  <c r="A22" i="1"/>
  <c r="A24" i="1"/>
  <c r="A25" i="1"/>
  <c r="A26" i="1"/>
  <c r="A27" i="1"/>
  <c r="A28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50" i="1"/>
  <c r="A51" i="1"/>
  <c r="A52" i="1"/>
  <c r="A53" i="1"/>
  <c r="A54" i="1"/>
  <c r="A55" i="1"/>
  <c r="A56" i="1"/>
  <c r="A57" i="1"/>
  <c r="A59" i="1"/>
  <c r="A60" i="1"/>
  <c r="A61" i="1"/>
  <c r="A62" i="1"/>
  <c r="A63" i="1"/>
  <c r="A64" i="1"/>
  <c r="A65" i="1"/>
  <c r="A66" i="1"/>
  <c r="A68" i="1"/>
  <c r="A69" i="1"/>
  <c r="A70" i="1"/>
  <c r="A71" i="1"/>
  <c r="A72" i="1"/>
  <c r="A73" i="1"/>
  <c r="A75" i="1"/>
  <c r="A76" i="1"/>
  <c r="A77" i="1"/>
  <c r="A78" i="1"/>
  <c r="A79" i="1"/>
  <c r="A81" i="1"/>
  <c r="A82" i="1"/>
  <c r="A83" i="1"/>
  <c r="A84" i="1"/>
  <c r="A85" i="1"/>
  <c r="A86" i="1"/>
  <c r="A87" i="1"/>
  <c r="A88" i="1"/>
  <c r="A89" i="1"/>
  <c r="A91" i="1"/>
  <c r="A92" i="1"/>
  <c r="A93" i="1"/>
  <c r="A94" i="1"/>
  <c r="A95" i="1"/>
  <c r="A97" i="1"/>
  <c r="A98" i="1"/>
  <c r="A99" i="1"/>
  <c r="A100" i="1"/>
  <c r="A101" i="1"/>
  <c r="A103" i="1"/>
  <c r="A104" i="1"/>
  <c r="A105" i="1"/>
  <c r="A106" i="1"/>
  <c r="A107" i="1"/>
  <c r="A108" i="1"/>
  <c r="A109" i="1"/>
  <c r="A110" i="1"/>
  <c r="A112" i="1"/>
  <c r="A113" i="1"/>
  <c r="A114" i="1"/>
  <c r="A115" i="1"/>
  <c r="A116" i="1"/>
  <c r="A117" i="1"/>
  <c r="A119" i="1"/>
</calcChain>
</file>

<file path=xl/sharedStrings.xml><?xml version="1.0" encoding="utf-8"?>
<sst xmlns="http://schemas.openxmlformats.org/spreadsheetml/2006/main" count="134" uniqueCount="134">
  <si>
    <t>Kod TERYT</t>
  </si>
  <si>
    <t>Gmina</t>
  </si>
  <si>
    <t>Liczba mieszkańców</t>
  </si>
  <si>
    <t>Liczba wyborców ogółem</t>
  </si>
  <si>
    <t>Powiat buski</t>
  </si>
  <si>
    <t>gm. Busko-Zdrój</t>
  </si>
  <si>
    <t>gm. Gnojno</t>
  </si>
  <si>
    <t>gm. Nowy Korczyn</t>
  </si>
  <si>
    <t>gm. Pacanów</t>
  </si>
  <si>
    <t>gm. Solec-Zdrój</t>
  </si>
  <si>
    <t>gm. Stopnica</t>
  </si>
  <si>
    <t>gm. Tuczępy</t>
  </si>
  <si>
    <t>gm. Wiślica</t>
  </si>
  <si>
    <t>Powiat jędrzejowski</t>
  </si>
  <si>
    <t>gm. Imielno</t>
  </si>
  <si>
    <t>gm. Jędrzejów</t>
  </si>
  <si>
    <t>gm. Małogoszcz</t>
  </si>
  <si>
    <t>gm. Nagłowice</t>
  </si>
  <si>
    <t>gm. Oksa</t>
  </si>
  <si>
    <t>gm. Sędziszów</t>
  </si>
  <si>
    <t>gm. Słupia (Jędrzejowska)</t>
  </si>
  <si>
    <t>gm. Sobków</t>
  </si>
  <si>
    <t>gm. Wodzisław</t>
  </si>
  <si>
    <t>Powiat kazimierski</t>
  </si>
  <si>
    <t>gm. Bejsce</t>
  </si>
  <si>
    <t>gm. Czarnocin</t>
  </si>
  <si>
    <t>gm. Kazimierza Wielka</t>
  </si>
  <si>
    <t>gm. Opatowiec</t>
  </si>
  <si>
    <t>gm. Skalbmierz</t>
  </si>
  <si>
    <t>Powiat kielecki</t>
  </si>
  <si>
    <t>gm. Bieliny</t>
  </si>
  <si>
    <t>gm. Bodzentyn</t>
  </si>
  <si>
    <t>gm. Chęciny</t>
  </si>
  <si>
    <t>gm. Chmielnik</t>
  </si>
  <si>
    <t>gm. Daleszyce</t>
  </si>
  <si>
    <t>gm. Górno</t>
  </si>
  <si>
    <t>gm. Łagów</t>
  </si>
  <si>
    <t>gm. Łopuszno</t>
  </si>
  <si>
    <t>gm. Masłów</t>
  </si>
  <si>
    <t>gm. Miedziana Góra</t>
  </si>
  <si>
    <t>gm. Mniów</t>
  </si>
  <si>
    <t>gm. Morawica</t>
  </si>
  <si>
    <t>gm. Nowa Słupia</t>
  </si>
  <si>
    <t>gm. Piekoszów</t>
  </si>
  <si>
    <t>gm. Pierzchnica</t>
  </si>
  <si>
    <t>gm. Raków</t>
  </si>
  <si>
    <t>gm. Nowiny</t>
  </si>
  <si>
    <t>gm. Strawczyn</t>
  </si>
  <si>
    <t>gm. Zagnańsk</t>
  </si>
  <si>
    <t>Powiat konecki</t>
  </si>
  <si>
    <t>gm. Fałków</t>
  </si>
  <si>
    <t>gm. Gowarczów</t>
  </si>
  <si>
    <t>gm. Końskie</t>
  </si>
  <si>
    <t>gm. Radoszyce</t>
  </si>
  <si>
    <t>gm. Ruda Maleniecka</t>
  </si>
  <si>
    <t>gm. Słupia Konecka</t>
  </si>
  <si>
    <t>gm. Smyków</t>
  </si>
  <si>
    <t>gm. Stąporków</t>
  </si>
  <si>
    <t>Powiat opatowski</t>
  </si>
  <si>
    <t>gm. Baćkowice</t>
  </si>
  <si>
    <t>gm. Iwaniska</t>
  </si>
  <si>
    <t>gm. Lipnik</t>
  </si>
  <si>
    <t>gm. Opatów</t>
  </si>
  <si>
    <t>gm. Ożarów</t>
  </si>
  <si>
    <t>gm. Sadowie</t>
  </si>
  <si>
    <t>gm. Tarłów</t>
  </si>
  <si>
    <t>gm. Wojciechowice</t>
  </si>
  <si>
    <t>Powiat ostrowiecki</t>
  </si>
  <si>
    <t>m. Ostrowiec Świętokrzyski</t>
  </si>
  <si>
    <t>gm. Bałtów</t>
  </si>
  <si>
    <t>gm. Bodzechów</t>
  </si>
  <si>
    <t>gm. Ćmielów</t>
  </si>
  <si>
    <t>gm. Kunów</t>
  </si>
  <si>
    <t>gm. Waśniów</t>
  </si>
  <si>
    <t>Powiat pińczowski</t>
  </si>
  <si>
    <t>gm. Działoszyce</t>
  </si>
  <si>
    <t>gm. Kije</t>
  </si>
  <si>
    <t>gm. Michałów</t>
  </si>
  <si>
    <t>gm. Pińczów</t>
  </si>
  <si>
    <t>gm. Złota</t>
  </si>
  <si>
    <t>Powiat sandomierski</t>
  </si>
  <si>
    <t>m. Sandomierz</t>
  </si>
  <si>
    <t>gm. Dwikozy</t>
  </si>
  <si>
    <t>gm. Klimontów</t>
  </si>
  <si>
    <t>gm. Koprzywnica</t>
  </si>
  <si>
    <t>gm. Łoniów</t>
  </si>
  <si>
    <t>gm. Obrazów</t>
  </si>
  <si>
    <t>gm. Samborzec</t>
  </si>
  <si>
    <t>gm. Wilczyce</t>
  </si>
  <si>
    <t>gm. Zawichost</t>
  </si>
  <si>
    <t>Powiat skarżyski</t>
  </si>
  <si>
    <t>m. Skarżysko-Kamienna</t>
  </si>
  <si>
    <t>gm. Bliżyn</t>
  </si>
  <si>
    <t>gm. Łączna</t>
  </si>
  <si>
    <t>gm. Skarżysko Kościelne</t>
  </si>
  <si>
    <t>gm. Suchedniów</t>
  </si>
  <si>
    <t>Powiat starachowicki</t>
  </si>
  <si>
    <t>m. Starachowice</t>
  </si>
  <si>
    <t>gm. Brody</t>
  </si>
  <si>
    <t>gm. Mirzec</t>
  </si>
  <si>
    <t>gm. Pawłów</t>
  </si>
  <si>
    <t>gm. Wąchock</t>
  </si>
  <si>
    <t>Powiat staszowski</t>
  </si>
  <si>
    <t>gm. Bogoria</t>
  </si>
  <si>
    <t>gm. Łubnice</t>
  </si>
  <si>
    <t>gm. Oleśnica</t>
  </si>
  <si>
    <t>gm. Osiek</t>
  </si>
  <si>
    <t>gm. Połaniec</t>
  </si>
  <si>
    <t>gm. Rytwiany</t>
  </si>
  <si>
    <t>gm. Staszów</t>
  </si>
  <si>
    <t>gm. Szydłów</t>
  </si>
  <si>
    <t>Powiat włoszczowski</t>
  </si>
  <si>
    <t>gm. Kluczewsko</t>
  </si>
  <si>
    <t>gm. Krasocin</t>
  </si>
  <si>
    <t>gm. Moskorzew</t>
  </si>
  <si>
    <t>gm. Radków</t>
  </si>
  <si>
    <t>gm. Secemin</t>
  </si>
  <si>
    <t>gm. Włoszczowa</t>
  </si>
  <si>
    <t>Miasto na prawach powiatu</t>
  </si>
  <si>
    <t>m. Kielce</t>
  </si>
  <si>
    <t>Liczba wyborców 
ujętych w stałym obwodzie w CRW 
na wniosek</t>
  </si>
  <si>
    <t>Liczba osób 
pozbawionych prawa wybierania ogółem</t>
  </si>
  <si>
    <t>Województwo
Świętokrzyskie</t>
  </si>
  <si>
    <t>Komisarz Wyborczy w Kielcach I</t>
  </si>
  <si>
    <t>Komisarz Wyborczy w Kielcach II</t>
  </si>
  <si>
    <t>Komisarz Wyborczy w Kielcach III</t>
  </si>
  <si>
    <t>Komisarz Wyborczy w Kielcach IV</t>
  </si>
  <si>
    <t>Delegatura w Kielcach</t>
  </si>
  <si>
    <t>w tym 
liczba osób 
pozbawionych prawa wybierania posiadających obywatelstwo UK</t>
  </si>
  <si>
    <t>w tym 
liczba osób 
pozbawionych prawa wybierania 
posiadających obywatelstwo krajów UE</t>
  </si>
  <si>
    <t>w tym 
liczba wyborców 
posiadających
 obywatelstwo UK</t>
  </si>
  <si>
    <t>w tym 
liczba wyborców posiadających obywatelstwo krajów UE</t>
  </si>
  <si>
    <t>Liczba wyborców 
ujętych w stałym obwodzie w CRW 
z urzędu 
na podstawie 
adresu stałego zameldowania</t>
  </si>
  <si>
    <t>stan na dzień 30 września 2024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</si>
</sst>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9"/>
      <name val="Verdana"/>
      <family val="2"/>
      <charset val="238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70C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CFF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86">
    <xf numFmtId="0" fontId="0" fillId="0" borderId="0" xfId="0"/>
    <xf numFmtId="0" fontId="0" fillId="0" borderId="0" xfId="0" applyBorder="1"/>
    <xf numFmtId="0" fontId="16" fillId="33" borderId="0" xfId="0" applyFont="1" applyFill="1" applyBorder="1"/>
    <xf numFmtId="0" fontId="0" fillId="35" borderId="0" xfId="0" applyFill="1" applyBorder="1"/>
    <xf numFmtId="0" fontId="16" fillId="34" borderId="0" xfId="0" applyFont="1" applyFill="1" applyBorder="1"/>
    <xf numFmtId="0" fontId="16" fillId="35" borderId="0" xfId="0" applyFont="1" applyFill="1" applyBorder="1"/>
    <xf numFmtId="0" fontId="18" fillId="0" borderId="0" xfId="0" applyFont="1" applyBorder="1"/>
    <xf numFmtId="0" fontId="16" fillId="0" borderId="0" xfId="0" applyFont="1" applyBorder="1" applyAlignment="1">
      <alignment horizontal="center" vertical="center" wrapText="1"/>
    </xf>
    <xf numFmtId="0" fontId="16" fillId="36" borderId="0" xfId="0" applyFont="1" applyFill="1" applyBorder="1"/>
    <xf numFmtId="0" fontId="16" fillId="37" borderId="0" xfId="0" applyFont="1" applyFill="1" applyBorder="1" applyAlignment="1">
      <alignment vertical="center"/>
    </xf>
    <xf numFmtId="0" fontId="16" fillId="0" borderId="0" xfId="0" applyFont="1" applyFill="1" applyBorder="1"/>
    <xf numFmtId="3" fontId="0" fillId="0" borderId="0" xfId="0" applyNumberFormat="1" applyBorder="1"/>
    <xf numFmtId="3" fontId="16" fillId="0" borderId="12" xfId="0" applyNumberFormat="1" applyFont="1" applyBorder="1"/>
    <xf numFmtId="3" fontId="16" fillId="0" borderId="12" xfId="0" applyNumberFormat="1" applyFont="1" applyFill="1" applyBorder="1"/>
    <xf numFmtId="0" fontId="16" fillId="0" borderId="13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33" borderId="17" xfId="0" applyFont="1" applyFill="1" applyBorder="1"/>
    <xf numFmtId="0" fontId="16" fillId="33" borderId="18" xfId="0" applyFont="1" applyFill="1" applyBorder="1"/>
    <xf numFmtId="0" fontId="0" fillId="0" borderId="19" xfId="0" applyBorder="1"/>
    <xf numFmtId="0" fontId="0" fillId="0" borderId="20" xfId="0" applyBorder="1"/>
    <xf numFmtId="0" fontId="16" fillId="34" borderId="19" xfId="0" applyFont="1" applyFill="1" applyBorder="1"/>
    <xf numFmtId="0" fontId="16" fillId="34" borderId="20" xfId="0" applyFont="1" applyFill="1" applyBorder="1"/>
    <xf numFmtId="0" fontId="16" fillId="33" borderId="19" xfId="0" applyFont="1" applyFill="1" applyBorder="1"/>
    <xf numFmtId="0" fontId="16" fillId="33" borderId="20" xfId="0" applyFont="1" applyFill="1" applyBorder="1"/>
    <xf numFmtId="0" fontId="16" fillId="36" borderId="19" xfId="0" applyFont="1" applyFill="1" applyBorder="1"/>
    <xf numFmtId="0" fontId="16" fillId="36" borderId="20" xfId="0" applyFont="1" applyFill="1" applyBorder="1"/>
    <xf numFmtId="0" fontId="16" fillId="35" borderId="19" xfId="0" applyFont="1" applyFill="1" applyBorder="1"/>
    <xf numFmtId="0" fontId="16" fillId="35" borderId="20" xfId="0" applyFont="1" applyFill="1" applyBorder="1"/>
    <xf numFmtId="0" fontId="0" fillId="0" borderId="23" xfId="0" applyBorder="1"/>
    <xf numFmtId="0" fontId="0" fillId="0" borderId="24" xfId="0" applyBorder="1"/>
    <xf numFmtId="0" fontId="16" fillId="37" borderId="13" xfId="0" applyFont="1" applyFill="1" applyBorder="1" applyAlignment="1">
      <alignment horizontal="left" vertical="center"/>
    </xf>
    <xf numFmtId="0" fontId="16" fillId="37" borderId="15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 wrapText="1"/>
    </xf>
    <xf numFmtId="3" fontId="16" fillId="0" borderId="0" xfId="0" applyNumberFormat="1" applyFont="1" applyFill="1" applyBorder="1" applyAlignment="1">
      <alignment vertical="center"/>
    </xf>
    <xf numFmtId="0" fontId="0" fillId="0" borderId="0" xfId="0" applyFill="1" applyBorder="1"/>
    <xf numFmtId="0" fontId="16" fillId="0" borderId="0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left" vertical="center"/>
    </xf>
    <xf numFmtId="3" fontId="16" fillId="0" borderId="11" xfId="0" applyNumberFormat="1" applyFont="1" applyFill="1" applyBorder="1" applyAlignment="1">
      <alignment vertical="center"/>
    </xf>
    <xf numFmtId="3" fontId="16" fillId="0" borderId="27" xfId="0" applyNumberFormat="1" applyFont="1" applyBorder="1"/>
    <xf numFmtId="3" fontId="16" fillId="0" borderId="20" xfId="0" applyNumberFormat="1" applyFont="1" applyFill="1" applyBorder="1"/>
    <xf numFmtId="3" fontId="16" fillId="0" borderId="27" xfId="0" applyNumberFormat="1" applyFont="1" applyFill="1" applyBorder="1"/>
    <xf numFmtId="3" fontId="16" fillId="0" borderId="22" xfId="0" applyNumberFormat="1" applyFont="1" applyFill="1" applyBorder="1"/>
    <xf numFmtId="3" fontId="16" fillId="0" borderId="16" xfId="0" applyNumberFormat="1" applyFont="1" applyBorder="1" applyAlignment="1">
      <alignment horizontal="center" vertical="center" wrapText="1"/>
    </xf>
    <xf numFmtId="3" fontId="16" fillId="33" borderId="28" xfId="0" applyNumberFormat="1" applyFont="1" applyFill="1" applyBorder="1"/>
    <xf numFmtId="3" fontId="0" fillId="0" borderId="19" xfId="0" applyNumberFormat="1" applyBorder="1"/>
    <xf numFmtId="3" fontId="16" fillId="34" borderId="19" xfId="0" applyNumberFormat="1" applyFont="1" applyFill="1" applyBorder="1"/>
    <xf numFmtId="3" fontId="16" fillId="33" borderId="19" xfId="0" applyNumberFormat="1" applyFont="1" applyFill="1" applyBorder="1"/>
    <xf numFmtId="3" fontId="16" fillId="36" borderId="19" xfId="0" applyNumberFormat="1" applyFont="1" applyFill="1" applyBorder="1"/>
    <xf numFmtId="3" fontId="16" fillId="35" borderId="19" xfId="0" applyNumberFormat="1" applyFont="1" applyFill="1" applyBorder="1"/>
    <xf numFmtId="3" fontId="0" fillId="36" borderId="19" xfId="0" applyNumberFormat="1" applyFill="1" applyBorder="1"/>
    <xf numFmtId="3" fontId="0" fillId="0" borderId="25" xfId="0" applyNumberFormat="1" applyBorder="1"/>
    <xf numFmtId="3" fontId="16" fillId="37" borderId="16" xfId="0" applyNumberFormat="1" applyFont="1" applyFill="1" applyBorder="1" applyAlignment="1">
      <alignment vertical="center"/>
    </xf>
    <xf numFmtId="3" fontId="16" fillId="0" borderId="14" xfId="0" applyNumberFormat="1" applyFont="1" applyBorder="1" applyAlignment="1">
      <alignment horizontal="center" vertical="center" wrapText="1"/>
    </xf>
    <xf numFmtId="3" fontId="16" fillId="38" borderId="14" xfId="0" applyNumberFormat="1" applyFont="1" applyFill="1" applyBorder="1" applyAlignment="1">
      <alignment horizontal="center" vertical="center" wrapText="1"/>
    </xf>
    <xf numFmtId="3" fontId="16" fillId="33" borderId="29" xfId="0" applyNumberFormat="1" applyFont="1" applyFill="1" applyBorder="1"/>
    <xf numFmtId="3" fontId="0" fillId="0" borderId="12" xfId="0" applyNumberFormat="1" applyBorder="1"/>
    <xf numFmtId="3" fontId="16" fillId="34" borderId="12" xfId="0" applyNumberFormat="1" applyFont="1" applyFill="1" applyBorder="1"/>
    <xf numFmtId="3" fontId="16" fillId="33" borderId="12" xfId="0" applyNumberFormat="1" applyFont="1" applyFill="1" applyBorder="1"/>
    <xf numFmtId="3" fontId="16" fillId="36" borderId="12" xfId="0" applyNumberFormat="1" applyFont="1" applyFill="1" applyBorder="1"/>
    <xf numFmtId="3" fontId="16" fillId="35" borderId="12" xfId="0" applyNumberFormat="1" applyFont="1" applyFill="1" applyBorder="1"/>
    <xf numFmtId="3" fontId="0" fillId="36" borderId="12" xfId="0" applyNumberFormat="1" applyFill="1" applyBorder="1"/>
    <xf numFmtId="3" fontId="0" fillId="0" borderId="26" xfId="0" applyNumberFormat="1" applyBorder="1"/>
    <xf numFmtId="3" fontId="16" fillId="37" borderId="14" xfId="0" applyNumberFormat="1" applyFont="1" applyFill="1" applyBorder="1" applyAlignment="1">
      <alignment vertical="center"/>
    </xf>
    <xf numFmtId="3" fontId="16" fillId="0" borderId="14" xfId="0" applyNumberFormat="1" applyFont="1" applyFill="1" applyBorder="1" applyAlignment="1">
      <alignment vertical="center"/>
    </xf>
    <xf numFmtId="3" fontId="18" fillId="0" borderId="0" xfId="0" applyNumberFormat="1" applyFont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3" fontId="16" fillId="39" borderId="14" xfId="0" applyNumberFormat="1" applyFont="1" applyFill="1" applyBorder="1" applyAlignment="1">
      <alignment horizontal="center" vertical="center" wrapText="1"/>
    </xf>
    <xf numFmtId="3" fontId="16" fillId="39" borderId="15" xfId="0" applyNumberFormat="1" applyFont="1" applyFill="1" applyBorder="1" applyAlignment="1">
      <alignment horizontal="center" vertical="center" wrapText="1"/>
    </xf>
    <xf numFmtId="3" fontId="16" fillId="33" borderId="30" xfId="0" applyNumberFormat="1" applyFont="1" applyFill="1" applyBorder="1"/>
    <xf numFmtId="3" fontId="0" fillId="0" borderId="20" xfId="0" applyNumberFormat="1" applyBorder="1"/>
    <xf numFmtId="3" fontId="16" fillId="34" borderId="20" xfId="0" applyNumberFormat="1" applyFont="1" applyFill="1" applyBorder="1"/>
    <xf numFmtId="3" fontId="16" fillId="33" borderId="20" xfId="0" applyNumberFormat="1" applyFont="1" applyFill="1" applyBorder="1"/>
    <xf numFmtId="3" fontId="16" fillId="36" borderId="20" xfId="0" applyNumberFormat="1" applyFont="1" applyFill="1" applyBorder="1"/>
    <xf numFmtId="3" fontId="16" fillId="35" borderId="20" xfId="0" applyNumberFormat="1" applyFont="1" applyFill="1" applyBorder="1"/>
    <xf numFmtId="3" fontId="0" fillId="36" borderId="20" xfId="0" applyNumberFormat="1" applyFill="1" applyBorder="1"/>
    <xf numFmtId="3" fontId="0" fillId="0" borderId="24" xfId="0" applyNumberFormat="1" applyBorder="1"/>
    <xf numFmtId="3" fontId="16" fillId="0" borderId="15" xfId="0" applyNumberFormat="1" applyFont="1" applyFill="1" applyBorder="1" applyAlignment="1">
      <alignment vertical="center"/>
    </xf>
    <xf numFmtId="0" fontId="20" fillId="36" borderId="19" xfId="0" applyFont="1" applyFill="1" applyBorder="1" applyAlignment="1">
      <alignment horizontal="left"/>
    </xf>
    <xf numFmtId="0" fontId="20" fillId="36" borderId="12" xfId="0" applyFont="1" applyFill="1" applyBorder="1" applyAlignment="1">
      <alignment horizontal="left"/>
    </xf>
    <xf numFmtId="0" fontId="20" fillId="33" borderId="19" xfId="0" applyFont="1" applyFill="1" applyBorder="1" applyAlignment="1">
      <alignment horizontal="left"/>
    </xf>
    <xf numFmtId="0" fontId="20" fillId="33" borderId="12" xfId="0" applyFont="1" applyFill="1" applyBorder="1" applyAlignment="1">
      <alignment horizontal="left"/>
    </xf>
    <xf numFmtId="0" fontId="20" fillId="34" borderId="19" xfId="0" applyFont="1" applyFill="1" applyBorder="1" applyAlignment="1">
      <alignment horizontal="left"/>
    </xf>
    <xf numFmtId="0" fontId="20" fillId="34" borderId="12" xfId="0" applyFont="1" applyFill="1" applyBorder="1" applyAlignment="1">
      <alignment horizontal="left"/>
    </xf>
    <xf numFmtId="0" fontId="20" fillId="35" borderId="21" xfId="0" applyFont="1" applyFill="1" applyBorder="1" applyAlignment="1">
      <alignment horizontal="left"/>
    </xf>
    <xf numFmtId="0" fontId="20" fillId="35" borderId="27" xfId="0" applyFont="1" applyFill="1" applyBorder="1" applyAlignment="1">
      <alignment horizontal="left"/>
    </xf>
  </cellXfs>
  <cellStyles count="42">
    <cellStyle name="20% — akcent 1" xfId="19" builtinId="30" customBuiltin="1"/>
    <cellStyle name="20% — akcent 2" xfId="23" builtinId="34" customBuiltin="1"/>
    <cellStyle name="20% — akcent 3" xfId="27" builtinId="38" customBuiltin="1"/>
    <cellStyle name="20% — akcent 4" xfId="31" builtinId="42" customBuiltin="1"/>
    <cellStyle name="20% — akcent 5" xfId="35" builtinId="46" customBuiltin="1"/>
    <cellStyle name="20% — akcent 6" xfId="39" builtinId="50" customBuiltin="1"/>
    <cellStyle name="40% — akcent 1" xfId="20" builtinId="31" customBuiltin="1"/>
    <cellStyle name="40% — akcent 2" xfId="24" builtinId="35" customBuiltin="1"/>
    <cellStyle name="40% — akcent 3" xfId="28" builtinId="39" customBuiltin="1"/>
    <cellStyle name="40% — akcent 4" xfId="32" builtinId="43" customBuiltin="1"/>
    <cellStyle name="40% — akcent 5" xfId="36" builtinId="47" customBuiltin="1"/>
    <cellStyle name="40% — akcent 6" xfId="40" builtinId="51" customBuiltin="1"/>
    <cellStyle name="60% — akcent 1" xfId="21" builtinId="32" customBuiltin="1"/>
    <cellStyle name="60% — akcent 2" xfId="25" builtinId="36" customBuiltin="1"/>
    <cellStyle name="60% — akcent 3" xfId="29" builtinId="40" customBuiltin="1"/>
    <cellStyle name="60% — akcent 4" xfId="33" builtinId="44" customBuiltin="1"/>
    <cellStyle name="60% — akcent 5" xfId="37" builtinId="48" customBuiltin="1"/>
    <cellStyle name="60% —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y" xfId="7" builtinId="27" customBuiltin="1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Y125"/>
  <sheetViews>
    <sheetView tabSelected="1" zoomScale="85" zoomScaleNormal="8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J130" sqref="J130"/>
    </sheetView>
  </sheetViews>
  <sheetFormatPr defaultColWidth="9" defaultRowHeight="15" x14ac:dyDescent="0.25"/>
  <cols>
    <col min="1" max="1" width="23.7109375" style="1" bestFit="1" customWidth="1"/>
    <col min="2" max="2" width="22.85546875" style="1" customWidth="1"/>
    <col min="3" max="3" width="12.85546875" style="11" customWidth="1"/>
    <col min="4" max="4" width="14.5703125" style="11" customWidth="1"/>
    <col min="5" max="5" width="35.42578125" style="11" customWidth="1"/>
    <col min="6" max="6" width="31" style="11" customWidth="1"/>
    <col min="7" max="7" width="23.85546875" style="11" customWidth="1"/>
    <col min="8" max="8" width="19.28515625" style="11" customWidth="1"/>
    <col min="9" max="9" width="29.85546875" style="11" customWidth="1"/>
    <col min="10" max="10" width="35.7109375" style="11" customWidth="1"/>
    <col min="11" max="11" width="28.85546875" style="11" bestFit="1" customWidth="1"/>
    <col min="12" max="77" width="9" style="35"/>
    <col min="78" max="16384" width="9" style="1"/>
  </cols>
  <sheetData>
    <row r="1" spans="1:77" x14ac:dyDescent="0.25">
      <c r="A1" s="6" t="s">
        <v>127</v>
      </c>
      <c r="K1" s="65" t="s">
        <v>133</v>
      </c>
    </row>
    <row r="2" spans="1:77" ht="15.75" thickBot="1" x14ac:dyDescent="0.3">
      <c r="A2" s="6"/>
      <c r="K2" s="66"/>
    </row>
    <row r="3" spans="1:77" s="7" customFormat="1" ht="75.75" thickBot="1" x14ac:dyDescent="0.3">
      <c r="A3" s="14" t="s">
        <v>0</v>
      </c>
      <c r="B3" s="15" t="s">
        <v>1</v>
      </c>
      <c r="C3" s="43" t="s">
        <v>2</v>
      </c>
      <c r="D3" s="53" t="s">
        <v>3</v>
      </c>
      <c r="E3" s="54" t="s">
        <v>132</v>
      </c>
      <c r="F3" s="54" t="s">
        <v>120</v>
      </c>
      <c r="G3" s="54" t="s">
        <v>131</v>
      </c>
      <c r="H3" s="54" t="s">
        <v>130</v>
      </c>
      <c r="I3" s="67" t="s">
        <v>121</v>
      </c>
      <c r="J3" s="67" t="s">
        <v>129</v>
      </c>
      <c r="K3" s="68" t="s">
        <v>128</v>
      </c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  <c r="AQ3" s="36"/>
      <c r="AR3" s="36"/>
      <c r="AS3" s="36"/>
      <c r="AT3" s="36"/>
      <c r="AU3" s="36"/>
      <c r="AV3" s="36"/>
      <c r="AW3" s="36"/>
      <c r="AX3" s="36"/>
      <c r="AY3" s="36"/>
      <c r="AZ3" s="36"/>
      <c r="BA3" s="36"/>
      <c r="BB3" s="36"/>
      <c r="BC3" s="36"/>
      <c r="BD3" s="36"/>
      <c r="BE3" s="36"/>
      <c r="BF3" s="36"/>
      <c r="BG3" s="36"/>
      <c r="BH3" s="36"/>
      <c r="BI3" s="36"/>
      <c r="BJ3" s="36"/>
      <c r="BK3" s="36"/>
      <c r="BL3" s="36"/>
      <c r="BM3" s="36"/>
      <c r="BN3" s="36"/>
      <c r="BO3" s="36"/>
      <c r="BP3" s="36"/>
      <c r="BQ3" s="36"/>
      <c r="BR3" s="36"/>
      <c r="BS3" s="36"/>
      <c r="BT3" s="36"/>
      <c r="BU3" s="36"/>
      <c r="BV3" s="36"/>
      <c r="BW3" s="36"/>
      <c r="BX3" s="36"/>
      <c r="BY3" s="36"/>
    </row>
    <row r="4" spans="1:77" s="2" customFormat="1" x14ac:dyDescent="0.25">
      <c r="A4" s="16" t="s">
        <v>4</v>
      </c>
      <c r="B4" s="17"/>
      <c r="C4" s="44">
        <v>67452</v>
      </c>
      <c r="D4" s="55">
        <v>56419</v>
      </c>
      <c r="E4" s="55">
        <v>55571</v>
      </c>
      <c r="F4" s="55">
        <v>848</v>
      </c>
      <c r="G4" s="55">
        <v>1</v>
      </c>
      <c r="H4" s="55">
        <v>0</v>
      </c>
      <c r="I4" s="55">
        <v>257</v>
      </c>
      <c r="J4" s="55">
        <v>0</v>
      </c>
      <c r="K4" s="69">
        <v>0</v>
      </c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</row>
    <row r="5" spans="1:77" x14ac:dyDescent="0.25">
      <c r="A5" s="18" t="str">
        <f>"260101"</f>
        <v>260101</v>
      </c>
      <c r="B5" s="19" t="s">
        <v>5</v>
      </c>
      <c r="C5" s="45">
        <v>29634</v>
      </c>
      <c r="D5" s="56">
        <v>24921</v>
      </c>
      <c r="E5" s="56">
        <v>24720</v>
      </c>
      <c r="F5" s="56">
        <v>201</v>
      </c>
      <c r="G5" s="56">
        <v>0</v>
      </c>
      <c r="H5" s="56">
        <v>0</v>
      </c>
      <c r="I5" s="56">
        <v>74</v>
      </c>
      <c r="J5" s="56">
        <v>0</v>
      </c>
      <c r="K5" s="70">
        <v>0</v>
      </c>
    </row>
    <row r="6" spans="1:77" x14ac:dyDescent="0.25">
      <c r="A6" s="18" t="str">
        <f>"260102"</f>
        <v>260102</v>
      </c>
      <c r="B6" s="19" t="s">
        <v>6</v>
      </c>
      <c r="C6" s="45">
        <v>4319</v>
      </c>
      <c r="D6" s="56">
        <v>3527</v>
      </c>
      <c r="E6" s="56">
        <v>3474</v>
      </c>
      <c r="F6" s="56">
        <v>53</v>
      </c>
      <c r="G6" s="56">
        <v>0</v>
      </c>
      <c r="H6" s="56">
        <v>0</v>
      </c>
      <c r="I6" s="56">
        <v>49</v>
      </c>
      <c r="J6" s="56">
        <v>0</v>
      </c>
      <c r="K6" s="70">
        <v>0</v>
      </c>
    </row>
    <row r="7" spans="1:77" x14ac:dyDescent="0.25">
      <c r="A7" s="18" t="str">
        <f>"260103"</f>
        <v>260103</v>
      </c>
      <c r="B7" s="19" t="s">
        <v>7</v>
      </c>
      <c r="C7" s="45">
        <v>5593</v>
      </c>
      <c r="D7" s="56">
        <v>4693</v>
      </c>
      <c r="E7" s="56">
        <v>4572</v>
      </c>
      <c r="F7" s="56">
        <v>121</v>
      </c>
      <c r="G7" s="56">
        <v>0</v>
      </c>
      <c r="H7" s="56">
        <v>0</v>
      </c>
      <c r="I7" s="56">
        <v>19</v>
      </c>
      <c r="J7" s="56">
        <v>0</v>
      </c>
      <c r="K7" s="70">
        <v>0</v>
      </c>
    </row>
    <row r="8" spans="1:77" x14ac:dyDescent="0.25">
      <c r="A8" s="18" t="str">
        <f>"260104"</f>
        <v>260104</v>
      </c>
      <c r="B8" s="19" t="s">
        <v>8</v>
      </c>
      <c r="C8" s="45">
        <v>6997</v>
      </c>
      <c r="D8" s="56">
        <v>5887</v>
      </c>
      <c r="E8" s="56">
        <v>5731</v>
      </c>
      <c r="F8" s="56">
        <v>156</v>
      </c>
      <c r="G8" s="56">
        <v>0</v>
      </c>
      <c r="H8" s="56">
        <v>0</v>
      </c>
      <c r="I8" s="56">
        <v>31</v>
      </c>
      <c r="J8" s="56">
        <v>0</v>
      </c>
      <c r="K8" s="70">
        <v>0</v>
      </c>
    </row>
    <row r="9" spans="1:77" x14ac:dyDescent="0.25">
      <c r="A9" s="18" t="str">
        <f>"260105"</f>
        <v>260105</v>
      </c>
      <c r="B9" s="19" t="s">
        <v>9</v>
      </c>
      <c r="C9" s="45">
        <v>4933</v>
      </c>
      <c r="D9" s="56">
        <v>3988</v>
      </c>
      <c r="E9" s="56">
        <v>3907</v>
      </c>
      <c r="F9" s="56">
        <v>81</v>
      </c>
      <c r="G9" s="56">
        <v>1</v>
      </c>
      <c r="H9" s="56">
        <v>0</v>
      </c>
      <c r="I9" s="56">
        <v>42</v>
      </c>
      <c r="J9" s="56">
        <v>0</v>
      </c>
      <c r="K9" s="70">
        <v>0</v>
      </c>
    </row>
    <row r="10" spans="1:77" x14ac:dyDescent="0.25">
      <c r="A10" s="18" t="str">
        <f>"260106"</f>
        <v>260106</v>
      </c>
      <c r="B10" s="19" t="s">
        <v>10</v>
      </c>
      <c r="C10" s="45">
        <v>7210</v>
      </c>
      <c r="D10" s="56">
        <v>6037</v>
      </c>
      <c r="E10" s="56">
        <v>5933</v>
      </c>
      <c r="F10" s="56">
        <v>104</v>
      </c>
      <c r="G10" s="56">
        <v>0</v>
      </c>
      <c r="H10" s="56">
        <v>0</v>
      </c>
      <c r="I10" s="56">
        <v>11</v>
      </c>
      <c r="J10" s="56">
        <v>0</v>
      </c>
      <c r="K10" s="70">
        <v>0</v>
      </c>
    </row>
    <row r="11" spans="1:77" x14ac:dyDescent="0.25">
      <c r="A11" s="18" t="str">
        <f>"260107"</f>
        <v>260107</v>
      </c>
      <c r="B11" s="19" t="s">
        <v>11</v>
      </c>
      <c r="C11" s="45">
        <v>3578</v>
      </c>
      <c r="D11" s="56">
        <v>2983</v>
      </c>
      <c r="E11" s="56">
        <v>2928</v>
      </c>
      <c r="F11" s="56">
        <v>55</v>
      </c>
      <c r="G11" s="56">
        <v>0</v>
      </c>
      <c r="H11" s="56">
        <v>0</v>
      </c>
      <c r="I11" s="56">
        <v>9</v>
      </c>
      <c r="J11" s="56">
        <v>0</v>
      </c>
      <c r="K11" s="70">
        <v>0</v>
      </c>
    </row>
    <row r="12" spans="1:77" x14ac:dyDescent="0.25">
      <c r="A12" s="18" t="str">
        <f>"260108"</f>
        <v>260108</v>
      </c>
      <c r="B12" s="19" t="s">
        <v>12</v>
      </c>
      <c r="C12" s="45">
        <v>5188</v>
      </c>
      <c r="D12" s="56">
        <v>4383</v>
      </c>
      <c r="E12" s="56">
        <v>4306</v>
      </c>
      <c r="F12" s="56">
        <v>77</v>
      </c>
      <c r="G12" s="56">
        <v>0</v>
      </c>
      <c r="H12" s="56">
        <v>0</v>
      </c>
      <c r="I12" s="56">
        <v>22</v>
      </c>
      <c r="J12" s="56">
        <v>0</v>
      </c>
      <c r="K12" s="70">
        <v>0</v>
      </c>
    </row>
    <row r="13" spans="1:77" s="4" customFormat="1" x14ac:dyDescent="0.25">
      <c r="A13" s="20" t="s">
        <v>13</v>
      </c>
      <c r="B13" s="21"/>
      <c r="C13" s="46">
        <v>81209</v>
      </c>
      <c r="D13" s="57">
        <v>66877</v>
      </c>
      <c r="E13" s="57">
        <v>66134</v>
      </c>
      <c r="F13" s="57">
        <v>743</v>
      </c>
      <c r="G13" s="57">
        <v>0</v>
      </c>
      <c r="H13" s="57">
        <v>1</v>
      </c>
      <c r="I13" s="57">
        <v>247</v>
      </c>
      <c r="J13" s="57">
        <v>0</v>
      </c>
      <c r="K13" s="71">
        <v>0</v>
      </c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</row>
    <row r="14" spans="1:77" x14ac:dyDescent="0.25">
      <c r="A14" s="18" t="str">
        <f>"260201"</f>
        <v>260201</v>
      </c>
      <c r="B14" s="19" t="s">
        <v>14</v>
      </c>
      <c r="C14" s="45">
        <v>4170</v>
      </c>
      <c r="D14" s="56">
        <v>3414</v>
      </c>
      <c r="E14" s="56">
        <v>3350</v>
      </c>
      <c r="F14" s="56">
        <v>64</v>
      </c>
      <c r="G14" s="56">
        <v>0</v>
      </c>
      <c r="H14" s="56">
        <v>0</v>
      </c>
      <c r="I14" s="56">
        <v>5</v>
      </c>
      <c r="J14" s="56">
        <v>0</v>
      </c>
      <c r="K14" s="70">
        <v>0</v>
      </c>
    </row>
    <row r="15" spans="1:77" x14ac:dyDescent="0.25">
      <c r="A15" s="18" t="str">
        <f>"260202"</f>
        <v>260202</v>
      </c>
      <c r="B15" s="19" t="s">
        <v>15</v>
      </c>
      <c r="C15" s="45">
        <v>25947</v>
      </c>
      <c r="D15" s="56">
        <v>21512</v>
      </c>
      <c r="E15" s="56">
        <v>21466</v>
      </c>
      <c r="F15" s="56">
        <v>46</v>
      </c>
      <c r="G15" s="56">
        <v>0</v>
      </c>
      <c r="H15" s="56">
        <v>0</v>
      </c>
      <c r="I15" s="56">
        <v>155</v>
      </c>
      <c r="J15" s="56">
        <v>0</v>
      </c>
      <c r="K15" s="70">
        <v>0</v>
      </c>
    </row>
    <row r="16" spans="1:77" x14ac:dyDescent="0.25">
      <c r="A16" s="18" t="str">
        <f>"260203"</f>
        <v>260203</v>
      </c>
      <c r="B16" s="19" t="s">
        <v>16</v>
      </c>
      <c r="C16" s="45">
        <v>11113</v>
      </c>
      <c r="D16" s="56">
        <v>9051</v>
      </c>
      <c r="E16" s="56">
        <v>8991</v>
      </c>
      <c r="F16" s="56">
        <v>60</v>
      </c>
      <c r="G16" s="56">
        <v>0</v>
      </c>
      <c r="H16" s="56">
        <v>0</v>
      </c>
      <c r="I16" s="56">
        <v>22</v>
      </c>
      <c r="J16" s="56">
        <v>0</v>
      </c>
      <c r="K16" s="70">
        <v>0</v>
      </c>
    </row>
    <row r="17" spans="1:77" x14ac:dyDescent="0.25">
      <c r="A17" s="18" t="str">
        <f>"260204"</f>
        <v>260204</v>
      </c>
      <c r="B17" s="19" t="s">
        <v>17</v>
      </c>
      <c r="C17" s="45">
        <v>4746</v>
      </c>
      <c r="D17" s="56">
        <v>3911</v>
      </c>
      <c r="E17" s="56">
        <v>3825</v>
      </c>
      <c r="F17" s="56">
        <v>86</v>
      </c>
      <c r="G17" s="56">
        <v>0</v>
      </c>
      <c r="H17" s="56">
        <v>0</v>
      </c>
      <c r="I17" s="56">
        <v>7</v>
      </c>
      <c r="J17" s="56">
        <v>0</v>
      </c>
      <c r="K17" s="70">
        <v>0</v>
      </c>
    </row>
    <row r="18" spans="1:77" x14ac:dyDescent="0.25">
      <c r="A18" s="18" t="str">
        <f>"260205"</f>
        <v>260205</v>
      </c>
      <c r="B18" s="19" t="s">
        <v>18</v>
      </c>
      <c r="C18" s="45">
        <v>4427</v>
      </c>
      <c r="D18" s="56">
        <v>3645</v>
      </c>
      <c r="E18" s="56">
        <v>3570</v>
      </c>
      <c r="F18" s="56">
        <v>75</v>
      </c>
      <c r="G18" s="56">
        <v>0</v>
      </c>
      <c r="H18" s="56">
        <v>0</v>
      </c>
      <c r="I18" s="56">
        <v>4</v>
      </c>
      <c r="J18" s="56">
        <v>0</v>
      </c>
      <c r="K18" s="70">
        <v>0</v>
      </c>
    </row>
    <row r="19" spans="1:77" x14ac:dyDescent="0.25">
      <c r="A19" s="18" t="str">
        <f>"260206"</f>
        <v>260206</v>
      </c>
      <c r="B19" s="19" t="s">
        <v>19</v>
      </c>
      <c r="C19" s="45">
        <v>11834</v>
      </c>
      <c r="D19" s="56">
        <v>9724</v>
      </c>
      <c r="E19" s="56">
        <v>9609</v>
      </c>
      <c r="F19" s="56">
        <v>115</v>
      </c>
      <c r="G19" s="56">
        <v>0</v>
      </c>
      <c r="H19" s="56">
        <v>1</v>
      </c>
      <c r="I19" s="56">
        <v>20</v>
      </c>
      <c r="J19" s="56">
        <v>0</v>
      </c>
      <c r="K19" s="70">
        <v>0</v>
      </c>
    </row>
    <row r="20" spans="1:77" x14ac:dyDescent="0.25">
      <c r="A20" s="18" t="str">
        <f>"260207"</f>
        <v>260207</v>
      </c>
      <c r="B20" s="19" t="s">
        <v>20</v>
      </c>
      <c r="C20" s="45">
        <v>4042</v>
      </c>
      <c r="D20" s="56">
        <v>3361</v>
      </c>
      <c r="E20" s="56">
        <v>3304</v>
      </c>
      <c r="F20" s="56">
        <v>57</v>
      </c>
      <c r="G20" s="56">
        <v>0</v>
      </c>
      <c r="H20" s="56">
        <v>0</v>
      </c>
      <c r="I20" s="56">
        <v>7</v>
      </c>
      <c r="J20" s="56">
        <v>0</v>
      </c>
      <c r="K20" s="70">
        <v>0</v>
      </c>
    </row>
    <row r="21" spans="1:77" x14ac:dyDescent="0.25">
      <c r="A21" s="18" t="str">
        <f>"260208"</f>
        <v>260208</v>
      </c>
      <c r="B21" s="19" t="s">
        <v>21</v>
      </c>
      <c r="C21" s="45">
        <v>8313</v>
      </c>
      <c r="D21" s="56">
        <v>6695</v>
      </c>
      <c r="E21" s="56">
        <v>6603</v>
      </c>
      <c r="F21" s="56">
        <v>92</v>
      </c>
      <c r="G21" s="56">
        <v>0</v>
      </c>
      <c r="H21" s="56">
        <v>0</v>
      </c>
      <c r="I21" s="56">
        <v>19</v>
      </c>
      <c r="J21" s="56">
        <v>0</v>
      </c>
      <c r="K21" s="70">
        <v>0</v>
      </c>
    </row>
    <row r="22" spans="1:77" x14ac:dyDescent="0.25">
      <c r="A22" s="18" t="str">
        <f>"260209"</f>
        <v>260209</v>
      </c>
      <c r="B22" s="19" t="s">
        <v>22</v>
      </c>
      <c r="C22" s="45">
        <v>6617</v>
      </c>
      <c r="D22" s="56">
        <v>5564</v>
      </c>
      <c r="E22" s="56">
        <v>5416</v>
      </c>
      <c r="F22" s="56">
        <v>148</v>
      </c>
      <c r="G22" s="56">
        <v>0</v>
      </c>
      <c r="H22" s="56">
        <v>0</v>
      </c>
      <c r="I22" s="56">
        <v>8</v>
      </c>
      <c r="J22" s="56">
        <v>0</v>
      </c>
      <c r="K22" s="70">
        <v>0</v>
      </c>
    </row>
    <row r="23" spans="1:77" s="2" customFormat="1" x14ac:dyDescent="0.25">
      <c r="A23" s="22" t="s">
        <v>23</v>
      </c>
      <c r="B23" s="23"/>
      <c r="C23" s="47">
        <v>31730</v>
      </c>
      <c r="D23" s="58">
        <v>26816</v>
      </c>
      <c r="E23" s="58">
        <v>26335</v>
      </c>
      <c r="F23" s="58">
        <v>481</v>
      </c>
      <c r="G23" s="58">
        <v>0</v>
      </c>
      <c r="H23" s="58">
        <v>0</v>
      </c>
      <c r="I23" s="58">
        <v>109</v>
      </c>
      <c r="J23" s="58">
        <v>0</v>
      </c>
      <c r="K23" s="72">
        <v>0</v>
      </c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/>
      <c r="BW23" s="10"/>
      <c r="BX23" s="10"/>
      <c r="BY23" s="10"/>
    </row>
    <row r="24" spans="1:77" x14ac:dyDescent="0.25">
      <c r="A24" s="18" t="str">
        <f>"260301"</f>
        <v>260301</v>
      </c>
      <c r="B24" s="19" t="s">
        <v>24</v>
      </c>
      <c r="C24" s="45">
        <v>3830</v>
      </c>
      <c r="D24" s="56">
        <v>3217</v>
      </c>
      <c r="E24" s="56">
        <v>3152</v>
      </c>
      <c r="F24" s="56">
        <v>65</v>
      </c>
      <c r="G24" s="56">
        <v>0</v>
      </c>
      <c r="H24" s="56">
        <v>0</v>
      </c>
      <c r="I24" s="56">
        <v>46</v>
      </c>
      <c r="J24" s="56">
        <v>0</v>
      </c>
      <c r="K24" s="70">
        <v>0</v>
      </c>
    </row>
    <row r="25" spans="1:77" x14ac:dyDescent="0.25">
      <c r="A25" s="18" t="str">
        <f>"260302"</f>
        <v>260302</v>
      </c>
      <c r="B25" s="19" t="s">
        <v>25</v>
      </c>
      <c r="C25" s="45">
        <v>3633</v>
      </c>
      <c r="D25" s="56">
        <v>3069</v>
      </c>
      <c r="E25" s="56">
        <v>3018</v>
      </c>
      <c r="F25" s="56">
        <v>51</v>
      </c>
      <c r="G25" s="56">
        <v>0</v>
      </c>
      <c r="H25" s="56">
        <v>0</v>
      </c>
      <c r="I25" s="56">
        <v>9</v>
      </c>
      <c r="J25" s="56">
        <v>0</v>
      </c>
      <c r="K25" s="70">
        <v>0</v>
      </c>
    </row>
    <row r="26" spans="1:77" x14ac:dyDescent="0.25">
      <c r="A26" s="18" t="str">
        <f>"260303"</f>
        <v>260303</v>
      </c>
      <c r="B26" s="19" t="s">
        <v>26</v>
      </c>
      <c r="C26" s="45">
        <v>14974</v>
      </c>
      <c r="D26" s="56">
        <v>12705</v>
      </c>
      <c r="E26" s="56">
        <v>12523</v>
      </c>
      <c r="F26" s="56">
        <v>182</v>
      </c>
      <c r="G26" s="56">
        <v>0</v>
      </c>
      <c r="H26" s="56">
        <v>0</v>
      </c>
      <c r="I26" s="56">
        <v>29</v>
      </c>
      <c r="J26" s="56">
        <v>0</v>
      </c>
      <c r="K26" s="70">
        <v>0</v>
      </c>
    </row>
    <row r="27" spans="1:77" x14ac:dyDescent="0.25">
      <c r="A27" s="18" t="str">
        <f>"260304"</f>
        <v>260304</v>
      </c>
      <c r="B27" s="19" t="s">
        <v>27</v>
      </c>
      <c r="C27" s="45">
        <v>3156</v>
      </c>
      <c r="D27" s="56">
        <v>2740</v>
      </c>
      <c r="E27" s="56">
        <v>2589</v>
      </c>
      <c r="F27" s="56">
        <v>151</v>
      </c>
      <c r="G27" s="56">
        <v>0</v>
      </c>
      <c r="H27" s="56">
        <v>0</v>
      </c>
      <c r="I27" s="56">
        <v>5</v>
      </c>
      <c r="J27" s="56">
        <v>0</v>
      </c>
      <c r="K27" s="70">
        <v>0</v>
      </c>
    </row>
    <row r="28" spans="1:77" x14ac:dyDescent="0.25">
      <c r="A28" s="18" t="str">
        <f>"260305"</f>
        <v>260305</v>
      </c>
      <c r="B28" s="19" t="s">
        <v>28</v>
      </c>
      <c r="C28" s="45">
        <v>6137</v>
      </c>
      <c r="D28" s="56">
        <v>5085</v>
      </c>
      <c r="E28" s="56">
        <v>5053</v>
      </c>
      <c r="F28" s="56">
        <v>32</v>
      </c>
      <c r="G28" s="56">
        <v>0</v>
      </c>
      <c r="H28" s="56">
        <v>0</v>
      </c>
      <c r="I28" s="56">
        <v>20</v>
      </c>
      <c r="J28" s="56">
        <v>0</v>
      </c>
      <c r="K28" s="70">
        <v>0</v>
      </c>
    </row>
    <row r="29" spans="1:77" s="8" customFormat="1" x14ac:dyDescent="0.25">
      <c r="A29" s="24" t="s">
        <v>29</v>
      </c>
      <c r="B29" s="25"/>
      <c r="C29" s="48">
        <v>208681</v>
      </c>
      <c r="D29" s="59">
        <v>168039</v>
      </c>
      <c r="E29" s="59">
        <v>165745</v>
      </c>
      <c r="F29" s="59">
        <v>2294</v>
      </c>
      <c r="G29" s="59">
        <v>12</v>
      </c>
      <c r="H29" s="59">
        <v>1</v>
      </c>
      <c r="I29" s="59">
        <v>651</v>
      </c>
      <c r="J29" s="59">
        <v>0</v>
      </c>
      <c r="K29" s="73">
        <v>0</v>
      </c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10"/>
    </row>
    <row r="30" spans="1:77" x14ac:dyDescent="0.25">
      <c r="A30" s="18" t="str">
        <f>"260401"</f>
        <v>260401</v>
      </c>
      <c r="B30" s="19" t="s">
        <v>30</v>
      </c>
      <c r="C30" s="45">
        <v>10159</v>
      </c>
      <c r="D30" s="56">
        <v>8061</v>
      </c>
      <c r="E30" s="56">
        <v>8002</v>
      </c>
      <c r="F30" s="56">
        <v>59</v>
      </c>
      <c r="G30" s="56">
        <v>2</v>
      </c>
      <c r="H30" s="56">
        <v>0</v>
      </c>
      <c r="I30" s="56">
        <v>26</v>
      </c>
      <c r="J30" s="56">
        <v>0</v>
      </c>
      <c r="K30" s="70">
        <v>0</v>
      </c>
    </row>
    <row r="31" spans="1:77" x14ac:dyDescent="0.25">
      <c r="A31" s="18" t="str">
        <f>"260402"</f>
        <v>260402</v>
      </c>
      <c r="B31" s="19" t="s">
        <v>31</v>
      </c>
      <c r="C31" s="45">
        <v>11017</v>
      </c>
      <c r="D31" s="56">
        <v>8909</v>
      </c>
      <c r="E31" s="56">
        <v>8796</v>
      </c>
      <c r="F31" s="56">
        <v>113</v>
      </c>
      <c r="G31" s="56">
        <v>0</v>
      </c>
      <c r="H31" s="56">
        <v>0</v>
      </c>
      <c r="I31" s="56">
        <v>24</v>
      </c>
      <c r="J31" s="56">
        <v>0</v>
      </c>
      <c r="K31" s="70">
        <v>0</v>
      </c>
    </row>
    <row r="32" spans="1:77" x14ac:dyDescent="0.25">
      <c r="A32" s="18" t="str">
        <f>"260403"</f>
        <v>260403</v>
      </c>
      <c r="B32" s="19" t="s">
        <v>32</v>
      </c>
      <c r="C32" s="45">
        <v>14502</v>
      </c>
      <c r="D32" s="56">
        <v>11891</v>
      </c>
      <c r="E32" s="56">
        <v>11793</v>
      </c>
      <c r="F32" s="56">
        <v>98</v>
      </c>
      <c r="G32" s="56">
        <v>0</v>
      </c>
      <c r="H32" s="56">
        <v>0</v>
      </c>
      <c r="I32" s="56">
        <v>31</v>
      </c>
      <c r="J32" s="56">
        <v>0</v>
      </c>
      <c r="K32" s="70">
        <v>0</v>
      </c>
    </row>
    <row r="33" spans="1:11" x14ac:dyDescent="0.25">
      <c r="A33" s="18" t="str">
        <f>"260404"</f>
        <v>260404</v>
      </c>
      <c r="B33" s="19" t="s">
        <v>33</v>
      </c>
      <c r="C33" s="45">
        <v>10713</v>
      </c>
      <c r="D33" s="56">
        <v>8711</v>
      </c>
      <c r="E33" s="56">
        <v>8612</v>
      </c>
      <c r="F33" s="56">
        <v>99</v>
      </c>
      <c r="G33" s="56">
        <v>0</v>
      </c>
      <c r="H33" s="56">
        <v>0</v>
      </c>
      <c r="I33" s="56">
        <v>73</v>
      </c>
      <c r="J33" s="56">
        <v>0</v>
      </c>
      <c r="K33" s="70">
        <v>0</v>
      </c>
    </row>
    <row r="34" spans="1:11" x14ac:dyDescent="0.25">
      <c r="A34" s="18" t="str">
        <f>"260405"</f>
        <v>260405</v>
      </c>
      <c r="B34" s="19" t="s">
        <v>34</v>
      </c>
      <c r="C34" s="45">
        <v>15845</v>
      </c>
      <c r="D34" s="56">
        <v>12787</v>
      </c>
      <c r="E34" s="56">
        <v>12585</v>
      </c>
      <c r="F34" s="56">
        <v>202</v>
      </c>
      <c r="G34" s="56">
        <v>0</v>
      </c>
      <c r="H34" s="56">
        <v>1</v>
      </c>
      <c r="I34" s="56">
        <v>57</v>
      </c>
      <c r="J34" s="56">
        <v>0</v>
      </c>
      <c r="K34" s="70">
        <v>0</v>
      </c>
    </row>
    <row r="35" spans="1:11" x14ac:dyDescent="0.25">
      <c r="A35" s="18" t="str">
        <f>"260406"</f>
        <v>260406</v>
      </c>
      <c r="B35" s="19" t="s">
        <v>35</v>
      </c>
      <c r="C35" s="45">
        <v>14859</v>
      </c>
      <c r="D35" s="56">
        <v>11648</v>
      </c>
      <c r="E35" s="56">
        <v>11532</v>
      </c>
      <c r="F35" s="56">
        <v>116</v>
      </c>
      <c r="G35" s="56">
        <v>2</v>
      </c>
      <c r="H35" s="56">
        <v>0</v>
      </c>
      <c r="I35" s="56">
        <v>40</v>
      </c>
      <c r="J35" s="56">
        <v>0</v>
      </c>
      <c r="K35" s="70">
        <v>0</v>
      </c>
    </row>
    <row r="36" spans="1:11" x14ac:dyDescent="0.25">
      <c r="A36" s="18" t="str">
        <f>"260407"</f>
        <v>260407</v>
      </c>
      <c r="B36" s="19" t="s">
        <v>36</v>
      </c>
      <c r="C36" s="45">
        <v>6648</v>
      </c>
      <c r="D36" s="56">
        <v>5337</v>
      </c>
      <c r="E36" s="56">
        <v>5263</v>
      </c>
      <c r="F36" s="56">
        <v>74</v>
      </c>
      <c r="G36" s="56">
        <v>0</v>
      </c>
      <c r="H36" s="56">
        <v>0</v>
      </c>
      <c r="I36" s="56">
        <v>16</v>
      </c>
      <c r="J36" s="56">
        <v>0</v>
      </c>
      <c r="K36" s="70">
        <v>0</v>
      </c>
    </row>
    <row r="37" spans="1:11" x14ac:dyDescent="0.25">
      <c r="A37" s="18" t="str">
        <f>"260408"</f>
        <v>260408</v>
      </c>
      <c r="B37" s="19" t="s">
        <v>37</v>
      </c>
      <c r="C37" s="45">
        <v>8914</v>
      </c>
      <c r="D37" s="56">
        <v>7126</v>
      </c>
      <c r="E37" s="56">
        <v>7008</v>
      </c>
      <c r="F37" s="56">
        <v>118</v>
      </c>
      <c r="G37" s="56">
        <v>0</v>
      </c>
      <c r="H37" s="56">
        <v>0</v>
      </c>
      <c r="I37" s="56">
        <v>20</v>
      </c>
      <c r="J37" s="56">
        <v>0</v>
      </c>
      <c r="K37" s="70">
        <v>0</v>
      </c>
    </row>
    <row r="38" spans="1:11" x14ac:dyDescent="0.25">
      <c r="A38" s="18" t="str">
        <f>"260409"</f>
        <v>260409</v>
      </c>
      <c r="B38" s="19" t="s">
        <v>38</v>
      </c>
      <c r="C38" s="45">
        <v>11251</v>
      </c>
      <c r="D38" s="56">
        <v>9116</v>
      </c>
      <c r="E38" s="56">
        <v>8974</v>
      </c>
      <c r="F38" s="56">
        <v>142</v>
      </c>
      <c r="G38" s="56">
        <v>0</v>
      </c>
      <c r="H38" s="56">
        <v>0</v>
      </c>
      <c r="I38" s="56">
        <v>15</v>
      </c>
      <c r="J38" s="56">
        <v>0</v>
      </c>
      <c r="K38" s="70">
        <v>0</v>
      </c>
    </row>
    <row r="39" spans="1:11" x14ac:dyDescent="0.25">
      <c r="A39" s="18" t="str">
        <f>"260410"</f>
        <v>260410</v>
      </c>
      <c r="B39" s="19" t="s">
        <v>39</v>
      </c>
      <c r="C39" s="45">
        <v>11884</v>
      </c>
      <c r="D39" s="56">
        <v>9559</v>
      </c>
      <c r="E39" s="56">
        <v>9429</v>
      </c>
      <c r="F39" s="56">
        <v>130</v>
      </c>
      <c r="G39" s="56">
        <v>0</v>
      </c>
      <c r="H39" s="56">
        <v>0</v>
      </c>
      <c r="I39" s="56">
        <v>27</v>
      </c>
      <c r="J39" s="56">
        <v>0</v>
      </c>
      <c r="K39" s="70">
        <v>0</v>
      </c>
    </row>
    <row r="40" spans="1:11" x14ac:dyDescent="0.25">
      <c r="A40" s="18" t="str">
        <f>"260411"</f>
        <v>260411</v>
      </c>
      <c r="B40" s="19" t="s">
        <v>40</v>
      </c>
      <c r="C40" s="45">
        <v>9174</v>
      </c>
      <c r="D40" s="56">
        <v>7400</v>
      </c>
      <c r="E40" s="56">
        <v>7332</v>
      </c>
      <c r="F40" s="56">
        <v>68</v>
      </c>
      <c r="G40" s="56">
        <v>1</v>
      </c>
      <c r="H40" s="56">
        <v>0</v>
      </c>
      <c r="I40" s="56">
        <v>22</v>
      </c>
      <c r="J40" s="56">
        <v>0</v>
      </c>
      <c r="K40" s="70">
        <v>0</v>
      </c>
    </row>
    <row r="41" spans="1:11" x14ac:dyDescent="0.25">
      <c r="A41" s="18" t="str">
        <f>"260412"</f>
        <v>260412</v>
      </c>
      <c r="B41" s="19" t="s">
        <v>41</v>
      </c>
      <c r="C41" s="45">
        <v>17177</v>
      </c>
      <c r="D41" s="56">
        <v>13412</v>
      </c>
      <c r="E41" s="56">
        <v>13321</v>
      </c>
      <c r="F41" s="56">
        <v>91</v>
      </c>
      <c r="G41" s="56">
        <v>0</v>
      </c>
      <c r="H41" s="56">
        <v>0</v>
      </c>
      <c r="I41" s="56">
        <v>33</v>
      </c>
      <c r="J41" s="56">
        <v>0</v>
      </c>
      <c r="K41" s="70">
        <v>0</v>
      </c>
    </row>
    <row r="42" spans="1:11" x14ac:dyDescent="0.25">
      <c r="A42" s="18" t="str">
        <f>"260413"</f>
        <v>260413</v>
      </c>
      <c r="B42" s="19" t="s">
        <v>42</v>
      </c>
      <c r="C42" s="45">
        <v>9069</v>
      </c>
      <c r="D42" s="56">
        <v>7551</v>
      </c>
      <c r="E42" s="56">
        <v>7318</v>
      </c>
      <c r="F42" s="56">
        <v>233</v>
      </c>
      <c r="G42" s="56">
        <v>4</v>
      </c>
      <c r="H42" s="56">
        <v>0</v>
      </c>
      <c r="I42" s="56">
        <v>24</v>
      </c>
      <c r="J42" s="56">
        <v>0</v>
      </c>
      <c r="K42" s="70">
        <v>0</v>
      </c>
    </row>
    <row r="43" spans="1:11" x14ac:dyDescent="0.25">
      <c r="A43" s="18" t="str">
        <f>"260414"</f>
        <v>260414</v>
      </c>
      <c r="B43" s="19" t="s">
        <v>43</v>
      </c>
      <c r="C43" s="45">
        <v>16376</v>
      </c>
      <c r="D43" s="56">
        <v>13182</v>
      </c>
      <c r="E43" s="56">
        <v>13049</v>
      </c>
      <c r="F43" s="56">
        <v>133</v>
      </c>
      <c r="G43" s="56">
        <v>1</v>
      </c>
      <c r="H43" s="56">
        <v>0</v>
      </c>
      <c r="I43" s="56">
        <v>38</v>
      </c>
      <c r="J43" s="56">
        <v>0</v>
      </c>
      <c r="K43" s="70">
        <v>0</v>
      </c>
    </row>
    <row r="44" spans="1:11" x14ac:dyDescent="0.25">
      <c r="A44" s="18" t="str">
        <f>"260415"</f>
        <v>260415</v>
      </c>
      <c r="B44" s="19" t="s">
        <v>44</v>
      </c>
      <c r="C44" s="45">
        <v>4568</v>
      </c>
      <c r="D44" s="56">
        <v>3729</v>
      </c>
      <c r="E44" s="56">
        <v>3621</v>
      </c>
      <c r="F44" s="56">
        <v>108</v>
      </c>
      <c r="G44" s="56">
        <v>0</v>
      </c>
      <c r="H44" s="56">
        <v>0</v>
      </c>
      <c r="I44" s="56">
        <v>9</v>
      </c>
      <c r="J44" s="56">
        <v>0</v>
      </c>
      <c r="K44" s="70">
        <v>0</v>
      </c>
    </row>
    <row r="45" spans="1:11" x14ac:dyDescent="0.25">
      <c r="A45" s="18" t="str">
        <f>"260416"</f>
        <v>260416</v>
      </c>
      <c r="B45" s="19" t="s">
        <v>45</v>
      </c>
      <c r="C45" s="45">
        <v>5341</v>
      </c>
      <c r="D45" s="56">
        <v>4439</v>
      </c>
      <c r="E45" s="56">
        <v>4352</v>
      </c>
      <c r="F45" s="56">
        <v>87</v>
      </c>
      <c r="G45" s="56">
        <v>0</v>
      </c>
      <c r="H45" s="56">
        <v>0</v>
      </c>
      <c r="I45" s="56">
        <v>16</v>
      </c>
      <c r="J45" s="56">
        <v>0</v>
      </c>
      <c r="K45" s="70">
        <v>0</v>
      </c>
    </row>
    <row r="46" spans="1:11" x14ac:dyDescent="0.25">
      <c r="A46" s="18" t="str">
        <f>"260417"</f>
        <v>260417</v>
      </c>
      <c r="B46" s="19" t="s">
        <v>46</v>
      </c>
      <c r="C46" s="45">
        <v>7803</v>
      </c>
      <c r="D46" s="56">
        <v>6239</v>
      </c>
      <c r="E46" s="56">
        <v>6035</v>
      </c>
      <c r="F46" s="56">
        <v>204</v>
      </c>
      <c r="G46" s="56">
        <v>0</v>
      </c>
      <c r="H46" s="56">
        <v>0</v>
      </c>
      <c r="I46" s="56">
        <v>115</v>
      </c>
      <c r="J46" s="56">
        <v>0</v>
      </c>
      <c r="K46" s="70">
        <v>0</v>
      </c>
    </row>
    <row r="47" spans="1:11" x14ac:dyDescent="0.25">
      <c r="A47" s="18" t="str">
        <f>"260418"</f>
        <v>260418</v>
      </c>
      <c r="B47" s="19" t="s">
        <v>47</v>
      </c>
      <c r="C47" s="45">
        <v>11226</v>
      </c>
      <c r="D47" s="56">
        <v>8812</v>
      </c>
      <c r="E47" s="56">
        <v>8762</v>
      </c>
      <c r="F47" s="56">
        <v>50</v>
      </c>
      <c r="G47" s="56">
        <v>0</v>
      </c>
      <c r="H47" s="56">
        <v>0</v>
      </c>
      <c r="I47" s="56">
        <v>29</v>
      </c>
      <c r="J47" s="56">
        <v>0</v>
      </c>
      <c r="K47" s="70">
        <v>0</v>
      </c>
    </row>
    <row r="48" spans="1:11" x14ac:dyDescent="0.25">
      <c r="A48" s="18" t="str">
        <f>"260419"</f>
        <v>260419</v>
      </c>
      <c r="B48" s="19" t="s">
        <v>48</v>
      </c>
      <c r="C48" s="45">
        <v>12155</v>
      </c>
      <c r="D48" s="56">
        <v>10130</v>
      </c>
      <c r="E48" s="56">
        <v>9961</v>
      </c>
      <c r="F48" s="56">
        <v>169</v>
      </c>
      <c r="G48" s="56">
        <v>2</v>
      </c>
      <c r="H48" s="56">
        <v>0</v>
      </c>
      <c r="I48" s="56">
        <v>36</v>
      </c>
      <c r="J48" s="56">
        <v>0</v>
      </c>
      <c r="K48" s="70">
        <v>0</v>
      </c>
    </row>
    <row r="49" spans="1:77" s="4" customFormat="1" x14ac:dyDescent="0.25">
      <c r="A49" s="20" t="s">
        <v>49</v>
      </c>
      <c r="B49" s="21"/>
      <c r="C49" s="46">
        <v>74518</v>
      </c>
      <c r="D49" s="57">
        <v>62892</v>
      </c>
      <c r="E49" s="57">
        <v>62110</v>
      </c>
      <c r="F49" s="57">
        <v>782</v>
      </c>
      <c r="G49" s="57">
        <v>3</v>
      </c>
      <c r="H49" s="57">
        <v>0</v>
      </c>
      <c r="I49" s="57">
        <v>236</v>
      </c>
      <c r="J49" s="57">
        <v>0</v>
      </c>
      <c r="K49" s="71">
        <v>0</v>
      </c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  <c r="BM49" s="10"/>
      <c r="BN49" s="10"/>
      <c r="BO49" s="10"/>
      <c r="BP49" s="10"/>
      <c r="BQ49" s="10"/>
      <c r="BR49" s="10"/>
      <c r="BS49" s="10"/>
      <c r="BT49" s="10"/>
      <c r="BU49" s="10"/>
      <c r="BV49" s="10"/>
      <c r="BW49" s="10"/>
      <c r="BX49" s="10"/>
      <c r="BY49" s="10"/>
    </row>
    <row r="50" spans="1:77" x14ac:dyDescent="0.25">
      <c r="A50" s="18" t="str">
        <f>"260501"</f>
        <v>260501</v>
      </c>
      <c r="B50" s="19" t="s">
        <v>50</v>
      </c>
      <c r="C50" s="45">
        <v>4173</v>
      </c>
      <c r="D50" s="56">
        <v>3525</v>
      </c>
      <c r="E50" s="56">
        <v>3430</v>
      </c>
      <c r="F50" s="56">
        <v>95</v>
      </c>
      <c r="G50" s="56">
        <v>2</v>
      </c>
      <c r="H50" s="56">
        <v>0</v>
      </c>
      <c r="I50" s="56">
        <v>10</v>
      </c>
      <c r="J50" s="56">
        <v>0</v>
      </c>
      <c r="K50" s="70">
        <v>0</v>
      </c>
    </row>
    <row r="51" spans="1:77" x14ac:dyDescent="0.25">
      <c r="A51" s="18" t="str">
        <f>"260502"</f>
        <v>260502</v>
      </c>
      <c r="B51" s="19" t="s">
        <v>51</v>
      </c>
      <c r="C51" s="45">
        <v>4498</v>
      </c>
      <c r="D51" s="56">
        <v>3727</v>
      </c>
      <c r="E51" s="56">
        <v>3638</v>
      </c>
      <c r="F51" s="56">
        <v>89</v>
      </c>
      <c r="G51" s="56">
        <v>0</v>
      </c>
      <c r="H51" s="56">
        <v>0</v>
      </c>
      <c r="I51" s="56">
        <v>5</v>
      </c>
      <c r="J51" s="56">
        <v>0</v>
      </c>
      <c r="K51" s="70">
        <v>0</v>
      </c>
    </row>
    <row r="52" spans="1:77" x14ac:dyDescent="0.25">
      <c r="A52" s="18" t="str">
        <f>"260503"</f>
        <v>260503</v>
      </c>
      <c r="B52" s="19" t="s">
        <v>52</v>
      </c>
      <c r="C52" s="45">
        <v>32347</v>
      </c>
      <c r="D52" s="56">
        <v>27432</v>
      </c>
      <c r="E52" s="56">
        <v>27271</v>
      </c>
      <c r="F52" s="56">
        <v>161</v>
      </c>
      <c r="G52" s="56">
        <v>1</v>
      </c>
      <c r="H52" s="56">
        <v>0</v>
      </c>
      <c r="I52" s="56">
        <v>103</v>
      </c>
      <c r="J52" s="56">
        <v>0</v>
      </c>
      <c r="K52" s="70">
        <v>0</v>
      </c>
    </row>
    <row r="53" spans="1:77" x14ac:dyDescent="0.25">
      <c r="A53" s="18" t="str">
        <f>"260504"</f>
        <v>260504</v>
      </c>
      <c r="B53" s="19" t="s">
        <v>53</v>
      </c>
      <c r="C53" s="45">
        <v>8393</v>
      </c>
      <c r="D53" s="56">
        <v>6917</v>
      </c>
      <c r="E53" s="56">
        <v>6833</v>
      </c>
      <c r="F53" s="56">
        <v>84</v>
      </c>
      <c r="G53" s="56">
        <v>0</v>
      </c>
      <c r="H53" s="56">
        <v>0</v>
      </c>
      <c r="I53" s="56">
        <v>11</v>
      </c>
      <c r="J53" s="56">
        <v>0</v>
      </c>
      <c r="K53" s="70">
        <v>0</v>
      </c>
    </row>
    <row r="54" spans="1:77" x14ac:dyDescent="0.25">
      <c r="A54" s="18" t="str">
        <f>"260505"</f>
        <v>260505</v>
      </c>
      <c r="B54" s="19" t="s">
        <v>54</v>
      </c>
      <c r="C54" s="45">
        <v>2920</v>
      </c>
      <c r="D54" s="56">
        <v>2468</v>
      </c>
      <c r="E54" s="56">
        <v>2389</v>
      </c>
      <c r="F54" s="56">
        <v>79</v>
      </c>
      <c r="G54" s="56">
        <v>0</v>
      </c>
      <c r="H54" s="56">
        <v>0</v>
      </c>
      <c r="I54" s="56">
        <v>5</v>
      </c>
      <c r="J54" s="56">
        <v>0</v>
      </c>
      <c r="K54" s="70">
        <v>0</v>
      </c>
    </row>
    <row r="55" spans="1:77" x14ac:dyDescent="0.25">
      <c r="A55" s="18" t="str">
        <f>"260506"</f>
        <v>260506</v>
      </c>
      <c r="B55" s="19" t="s">
        <v>55</v>
      </c>
      <c r="C55" s="45">
        <v>3098</v>
      </c>
      <c r="D55" s="56">
        <v>2565</v>
      </c>
      <c r="E55" s="56">
        <v>2492</v>
      </c>
      <c r="F55" s="56">
        <v>73</v>
      </c>
      <c r="G55" s="56">
        <v>0</v>
      </c>
      <c r="H55" s="56">
        <v>0</v>
      </c>
      <c r="I55" s="56">
        <v>64</v>
      </c>
      <c r="J55" s="56">
        <v>0</v>
      </c>
      <c r="K55" s="70">
        <v>0</v>
      </c>
    </row>
    <row r="56" spans="1:77" x14ac:dyDescent="0.25">
      <c r="A56" s="18" t="str">
        <f>"260507"</f>
        <v>260507</v>
      </c>
      <c r="B56" s="19" t="s">
        <v>56</v>
      </c>
      <c r="C56" s="45">
        <v>3773</v>
      </c>
      <c r="D56" s="56">
        <v>3059</v>
      </c>
      <c r="E56" s="56">
        <v>3024</v>
      </c>
      <c r="F56" s="56">
        <v>35</v>
      </c>
      <c r="G56" s="56">
        <v>0</v>
      </c>
      <c r="H56" s="56">
        <v>0</v>
      </c>
      <c r="I56" s="56">
        <v>9</v>
      </c>
      <c r="J56" s="56">
        <v>0</v>
      </c>
      <c r="K56" s="70">
        <v>0</v>
      </c>
    </row>
    <row r="57" spans="1:77" x14ac:dyDescent="0.25">
      <c r="A57" s="18" t="str">
        <f>"260508"</f>
        <v>260508</v>
      </c>
      <c r="B57" s="19" t="s">
        <v>57</v>
      </c>
      <c r="C57" s="45">
        <v>15316</v>
      </c>
      <c r="D57" s="56">
        <v>13199</v>
      </c>
      <c r="E57" s="56">
        <v>13033</v>
      </c>
      <c r="F57" s="56">
        <v>166</v>
      </c>
      <c r="G57" s="56">
        <v>0</v>
      </c>
      <c r="H57" s="56">
        <v>0</v>
      </c>
      <c r="I57" s="56">
        <v>29</v>
      </c>
      <c r="J57" s="56">
        <v>0</v>
      </c>
      <c r="K57" s="70">
        <v>0</v>
      </c>
    </row>
    <row r="58" spans="1:77" s="5" customFormat="1" x14ac:dyDescent="0.25">
      <c r="A58" s="26" t="s">
        <v>58</v>
      </c>
      <c r="B58" s="27"/>
      <c r="C58" s="49">
        <v>49200</v>
      </c>
      <c r="D58" s="60">
        <v>41214</v>
      </c>
      <c r="E58" s="60">
        <v>40516</v>
      </c>
      <c r="F58" s="60">
        <v>698</v>
      </c>
      <c r="G58" s="60">
        <v>5</v>
      </c>
      <c r="H58" s="60">
        <v>0</v>
      </c>
      <c r="I58" s="60">
        <v>268</v>
      </c>
      <c r="J58" s="60">
        <v>0</v>
      </c>
      <c r="K58" s="74">
        <v>0</v>
      </c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"/>
      <c r="BC58" s="10"/>
      <c r="BD58" s="10"/>
      <c r="BE58" s="10"/>
      <c r="BF58" s="10"/>
      <c r="BG58" s="10"/>
      <c r="BH58" s="10"/>
      <c r="BI58" s="10"/>
      <c r="BJ58" s="10"/>
      <c r="BK58" s="10"/>
      <c r="BL58" s="10"/>
      <c r="BM58" s="10"/>
      <c r="BN58" s="10"/>
      <c r="BO58" s="10"/>
      <c r="BP58" s="10"/>
      <c r="BQ58" s="10"/>
      <c r="BR58" s="10"/>
      <c r="BS58" s="10"/>
      <c r="BT58" s="10"/>
      <c r="BU58" s="10"/>
      <c r="BV58" s="10"/>
      <c r="BW58" s="10"/>
      <c r="BX58" s="10"/>
      <c r="BY58" s="10"/>
    </row>
    <row r="59" spans="1:77" x14ac:dyDescent="0.25">
      <c r="A59" s="18" t="str">
        <f>"260601"</f>
        <v>260601</v>
      </c>
      <c r="B59" s="19" t="s">
        <v>59</v>
      </c>
      <c r="C59" s="45">
        <v>4719</v>
      </c>
      <c r="D59" s="56">
        <v>3858</v>
      </c>
      <c r="E59" s="56">
        <v>3810</v>
      </c>
      <c r="F59" s="56">
        <v>48</v>
      </c>
      <c r="G59" s="56">
        <v>0</v>
      </c>
      <c r="H59" s="56">
        <v>0</v>
      </c>
      <c r="I59" s="56">
        <v>19</v>
      </c>
      <c r="J59" s="56">
        <v>0</v>
      </c>
      <c r="K59" s="70">
        <v>0</v>
      </c>
    </row>
    <row r="60" spans="1:77" x14ac:dyDescent="0.25">
      <c r="A60" s="18" t="str">
        <f>"260602"</f>
        <v>260602</v>
      </c>
      <c r="B60" s="19" t="s">
        <v>60</v>
      </c>
      <c r="C60" s="45">
        <v>6340</v>
      </c>
      <c r="D60" s="56">
        <v>5243</v>
      </c>
      <c r="E60" s="56">
        <v>5160</v>
      </c>
      <c r="F60" s="56">
        <v>83</v>
      </c>
      <c r="G60" s="56">
        <v>3</v>
      </c>
      <c r="H60" s="56">
        <v>0</v>
      </c>
      <c r="I60" s="56">
        <v>6</v>
      </c>
      <c r="J60" s="56">
        <v>0</v>
      </c>
      <c r="K60" s="70">
        <v>0</v>
      </c>
    </row>
    <row r="61" spans="1:77" x14ac:dyDescent="0.25">
      <c r="A61" s="18" t="str">
        <f>"260603"</f>
        <v>260603</v>
      </c>
      <c r="B61" s="19" t="s">
        <v>61</v>
      </c>
      <c r="C61" s="45">
        <v>4968</v>
      </c>
      <c r="D61" s="56">
        <v>4154</v>
      </c>
      <c r="E61" s="56">
        <v>4113</v>
      </c>
      <c r="F61" s="56">
        <v>41</v>
      </c>
      <c r="G61" s="56">
        <v>0</v>
      </c>
      <c r="H61" s="56">
        <v>0</v>
      </c>
      <c r="I61" s="56">
        <v>8</v>
      </c>
      <c r="J61" s="56">
        <v>0</v>
      </c>
      <c r="K61" s="70">
        <v>0</v>
      </c>
    </row>
    <row r="62" spans="1:77" x14ac:dyDescent="0.25">
      <c r="A62" s="18" t="str">
        <f>"260604"</f>
        <v>260604</v>
      </c>
      <c r="B62" s="19" t="s">
        <v>62</v>
      </c>
      <c r="C62" s="45">
        <v>10746</v>
      </c>
      <c r="D62" s="56">
        <v>9129</v>
      </c>
      <c r="E62" s="56">
        <v>9032</v>
      </c>
      <c r="F62" s="56">
        <v>97</v>
      </c>
      <c r="G62" s="56">
        <v>0</v>
      </c>
      <c r="H62" s="56">
        <v>0</v>
      </c>
      <c r="I62" s="56">
        <v>116</v>
      </c>
      <c r="J62" s="56">
        <v>0</v>
      </c>
      <c r="K62" s="70">
        <v>0</v>
      </c>
    </row>
    <row r="63" spans="1:77" x14ac:dyDescent="0.25">
      <c r="A63" s="18" t="str">
        <f>"260605"</f>
        <v>260605</v>
      </c>
      <c r="B63" s="19" t="s">
        <v>63</v>
      </c>
      <c r="C63" s="45">
        <v>10085</v>
      </c>
      <c r="D63" s="56">
        <v>8406</v>
      </c>
      <c r="E63" s="56">
        <v>8224</v>
      </c>
      <c r="F63" s="56">
        <v>182</v>
      </c>
      <c r="G63" s="56">
        <v>1</v>
      </c>
      <c r="H63" s="56">
        <v>0</v>
      </c>
      <c r="I63" s="56">
        <v>99</v>
      </c>
      <c r="J63" s="56">
        <v>0</v>
      </c>
      <c r="K63" s="70">
        <v>0</v>
      </c>
    </row>
    <row r="64" spans="1:77" x14ac:dyDescent="0.25">
      <c r="A64" s="18" t="str">
        <f>"260606"</f>
        <v>260606</v>
      </c>
      <c r="B64" s="19" t="s">
        <v>64</v>
      </c>
      <c r="C64" s="45">
        <v>3737</v>
      </c>
      <c r="D64" s="56">
        <v>3137</v>
      </c>
      <c r="E64" s="56">
        <v>3081</v>
      </c>
      <c r="F64" s="56">
        <v>56</v>
      </c>
      <c r="G64" s="56">
        <v>0</v>
      </c>
      <c r="H64" s="56">
        <v>0</v>
      </c>
      <c r="I64" s="56">
        <v>5</v>
      </c>
      <c r="J64" s="56">
        <v>0</v>
      </c>
      <c r="K64" s="70">
        <v>0</v>
      </c>
    </row>
    <row r="65" spans="1:77" x14ac:dyDescent="0.25">
      <c r="A65" s="18" t="str">
        <f>"260607"</f>
        <v>260607</v>
      </c>
      <c r="B65" s="19" t="s">
        <v>65</v>
      </c>
      <c r="C65" s="45">
        <v>4780</v>
      </c>
      <c r="D65" s="56">
        <v>4072</v>
      </c>
      <c r="E65" s="56">
        <v>3959</v>
      </c>
      <c r="F65" s="56">
        <v>113</v>
      </c>
      <c r="G65" s="56">
        <v>0</v>
      </c>
      <c r="H65" s="56">
        <v>0</v>
      </c>
      <c r="I65" s="56">
        <v>8</v>
      </c>
      <c r="J65" s="56">
        <v>0</v>
      </c>
      <c r="K65" s="70">
        <v>0</v>
      </c>
    </row>
    <row r="66" spans="1:77" x14ac:dyDescent="0.25">
      <c r="A66" s="18" t="str">
        <f>"260608"</f>
        <v>260608</v>
      </c>
      <c r="B66" s="19" t="s">
        <v>66</v>
      </c>
      <c r="C66" s="45">
        <v>3825</v>
      </c>
      <c r="D66" s="56">
        <v>3215</v>
      </c>
      <c r="E66" s="56">
        <v>3137</v>
      </c>
      <c r="F66" s="56">
        <v>78</v>
      </c>
      <c r="G66" s="56">
        <v>1</v>
      </c>
      <c r="H66" s="56">
        <v>0</v>
      </c>
      <c r="I66" s="56">
        <v>7</v>
      </c>
      <c r="J66" s="56">
        <v>0</v>
      </c>
      <c r="K66" s="70">
        <v>0</v>
      </c>
    </row>
    <row r="67" spans="1:77" s="5" customFormat="1" x14ac:dyDescent="0.25">
      <c r="A67" s="26" t="s">
        <v>67</v>
      </c>
      <c r="B67" s="27"/>
      <c r="C67" s="49">
        <v>97456</v>
      </c>
      <c r="D67" s="60">
        <v>82974</v>
      </c>
      <c r="E67" s="60">
        <v>82204</v>
      </c>
      <c r="F67" s="60">
        <v>770</v>
      </c>
      <c r="G67" s="60">
        <v>1</v>
      </c>
      <c r="H67" s="60">
        <v>0</v>
      </c>
      <c r="I67" s="60">
        <v>266</v>
      </c>
      <c r="J67" s="60">
        <v>0</v>
      </c>
      <c r="K67" s="74">
        <v>0</v>
      </c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"/>
      <c r="BC67" s="10"/>
      <c r="BD67" s="10"/>
      <c r="BE67" s="10"/>
      <c r="BF67" s="10"/>
      <c r="BG67" s="10"/>
      <c r="BH67" s="10"/>
      <c r="BI67" s="10"/>
      <c r="BJ67" s="10"/>
      <c r="BK67" s="10"/>
      <c r="BL67" s="10"/>
      <c r="BM67" s="10"/>
      <c r="BN67" s="10"/>
      <c r="BO67" s="10"/>
      <c r="BP67" s="10"/>
      <c r="BQ67" s="10"/>
      <c r="BR67" s="10"/>
      <c r="BS67" s="10"/>
      <c r="BT67" s="10"/>
      <c r="BU67" s="10"/>
      <c r="BV67" s="10"/>
      <c r="BW67" s="10"/>
      <c r="BX67" s="10"/>
      <c r="BY67" s="10"/>
    </row>
    <row r="68" spans="1:77" x14ac:dyDescent="0.25">
      <c r="A68" s="18" t="str">
        <f>"260701"</f>
        <v>260701</v>
      </c>
      <c r="B68" s="19" t="s">
        <v>68</v>
      </c>
      <c r="C68" s="45">
        <v>59005</v>
      </c>
      <c r="D68" s="56">
        <v>50808</v>
      </c>
      <c r="E68" s="56">
        <v>50476</v>
      </c>
      <c r="F68" s="56">
        <v>332</v>
      </c>
      <c r="G68" s="56">
        <v>0</v>
      </c>
      <c r="H68" s="56">
        <v>0</v>
      </c>
      <c r="I68" s="56">
        <v>178</v>
      </c>
      <c r="J68" s="56">
        <v>0</v>
      </c>
      <c r="K68" s="70">
        <v>0</v>
      </c>
    </row>
    <row r="69" spans="1:77" x14ac:dyDescent="0.25">
      <c r="A69" s="18" t="str">
        <f>"260702"</f>
        <v>260702</v>
      </c>
      <c r="B69" s="19" t="s">
        <v>69</v>
      </c>
      <c r="C69" s="45">
        <v>3333</v>
      </c>
      <c r="D69" s="56">
        <v>2823</v>
      </c>
      <c r="E69" s="56">
        <v>2746</v>
      </c>
      <c r="F69" s="56">
        <v>77</v>
      </c>
      <c r="G69" s="56">
        <v>0</v>
      </c>
      <c r="H69" s="56">
        <v>0</v>
      </c>
      <c r="I69" s="56">
        <v>7</v>
      </c>
      <c r="J69" s="56">
        <v>0</v>
      </c>
      <c r="K69" s="70">
        <v>0</v>
      </c>
    </row>
    <row r="70" spans="1:77" x14ac:dyDescent="0.25">
      <c r="A70" s="18" t="str">
        <f>"260703"</f>
        <v>260703</v>
      </c>
      <c r="B70" s="19" t="s">
        <v>70</v>
      </c>
      <c r="C70" s="45">
        <v>12631</v>
      </c>
      <c r="D70" s="56">
        <v>10623</v>
      </c>
      <c r="E70" s="56">
        <v>10570</v>
      </c>
      <c r="F70" s="56">
        <v>53</v>
      </c>
      <c r="G70" s="56">
        <v>0</v>
      </c>
      <c r="H70" s="56">
        <v>0</v>
      </c>
      <c r="I70" s="56">
        <v>36</v>
      </c>
      <c r="J70" s="56">
        <v>0</v>
      </c>
      <c r="K70" s="70">
        <v>0</v>
      </c>
    </row>
    <row r="71" spans="1:77" x14ac:dyDescent="0.25">
      <c r="A71" s="18" t="str">
        <f>"260704"</f>
        <v>260704</v>
      </c>
      <c r="B71" s="19" t="s">
        <v>71</v>
      </c>
      <c r="C71" s="45">
        <v>6846</v>
      </c>
      <c r="D71" s="56">
        <v>5754</v>
      </c>
      <c r="E71" s="56">
        <v>5610</v>
      </c>
      <c r="F71" s="56">
        <v>144</v>
      </c>
      <c r="G71" s="56">
        <v>1</v>
      </c>
      <c r="H71" s="56">
        <v>0</v>
      </c>
      <c r="I71" s="56">
        <v>8</v>
      </c>
      <c r="J71" s="56">
        <v>0</v>
      </c>
      <c r="K71" s="70">
        <v>0</v>
      </c>
    </row>
    <row r="72" spans="1:77" x14ac:dyDescent="0.25">
      <c r="A72" s="18" t="str">
        <f>"260705"</f>
        <v>260705</v>
      </c>
      <c r="B72" s="19" t="s">
        <v>72</v>
      </c>
      <c r="C72" s="45">
        <v>9205</v>
      </c>
      <c r="D72" s="56">
        <v>7707</v>
      </c>
      <c r="E72" s="56">
        <v>7608</v>
      </c>
      <c r="F72" s="56">
        <v>99</v>
      </c>
      <c r="G72" s="56">
        <v>0</v>
      </c>
      <c r="H72" s="56">
        <v>0</v>
      </c>
      <c r="I72" s="56">
        <v>22</v>
      </c>
      <c r="J72" s="56">
        <v>0</v>
      </c>
      <c r="K72" s="70">
        <v>0</v>
      </c>
    </row>
    <row r="73" spans="1:77" x14ac:dyDescent="0.25">
      <c r="A73" s="18" t="str">
        <f>"260706"</f>
        <v>260706</v>
      </c>
      <c r="B73" s="19" t="s">
        <v>73</v>
      </c>
      <c r="C73" s="45">
        <v>6436</v>
      </c>
      <c r="D73" s="56">
        <v>5259</v>
      </c>
      <c r="E73" s="56">
        <v>5194</v>
      </c>
      <c r="F73" s="56">
        <v>65</v>
      </c>
      <c r="G73" s="56">
        <v>0</v>
      </c>
      <c r="H73" s="56">
        <v>0</v>
      </c>
      <c r="I73" s="56">
        <v>15</v>
      </c>
      <c r="J73" s="56">
        <v>0</v>
      </c>
      <c r="K73" s="70">
        <v>0</v>
      </c>
    </row>
    <row r="74" spans="1:77" s="2" customFormat="1" x14ac:dyDescent="0.25">
      <c r="A74" s="22" t="s">
        <v>74</v>
      </c>
      <c r="B74" s="23"/>
      <c r="C74" s="47">
        <v>36836</v>
      </c>
      <c r="D74" s="58">
        <v>30891</v>
      </c>
      <c r="E74" s="58">
        <v>30277</v>
      </c>
      <c r="F74" s="58">
        <v>614</v>
      </c>
      <c r="G74" s="58">
        <v>0</v>
      </c>
      <c r="H74" s="58">
        <v>0</v>
      </c>
      <c r="I74" s="58">
        <v>109</v>
      </c>
      <c r="J74" s="58">
        <v>0</v>
      </c>
      <c r="K74" s="72">
        <v>0</v>
      </c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"/>
      <c r="BC74" s="10"/>
      <c r="BD74" s="10"/>
      <c r="BE74" s="10"/>
      <c r="BF74" s="10"/>
      <c r="BG74" s="10"/>
      <c r="BH74" s="10"/>
      <c r="BI74" s="10"/>
      <c r="BJ74" s="10"/>
      <c r="BK74" s="10"/>
      <c r="BL74" s="10"/>
      <c r="BM74" s="10"/>
      <c r="BN74" s="10"/>
      <c r="BO74" s="10"/>
      <c r="BP74" s="10"/>
      <c r="BQ74" s="10"/>
      <c r="BR74" s="10"/>
      <c r="BS74" s="10"/>
      <c r="BT74" s="10"/>
      <c r="BU74" s="10"/>
      <c r="BV74" s="10"/>
      <c r="BW74" s="10"/>
      <c r="BX74" s="10"/>
      <c r="BY74" s="10"/>
    </row>
    <row r="75" spans="1:77" x14ac:dyDescent="0.25">
      <c r="A75" s="18" t="str">
        <f>"260801"</f>
        <v>260801</v>
      </c>
      <c r="B75" s="19" t="s">
        <v>75</v>
      </c>
      <c r="C75" s="45">
        <v>4724</v>
      </c>
      <c r="D75" s="56">
        <v>4038</v>
      </c>
      <c r="E75" s="56">
        <v>3888</v>
      </c>
      <c r="F75" s="56">
        <v>150</v>
      </c>
      <c r="G75" s="56">
        <v>0</v>
      </c>
      <c r="H75" s="56">
        <v>0</v>
      </c>
      <c r="I75" s="56">
        <v>11</v>
      </c>
      <c r="J75" s="56">
        <v>0</v>
      </c>
      <c r="K75" s="70">
        <v>0</v>
      </c>
    </row>
    <row r="76" spans="1:77" x14ac:dyDescent="0.25">
      <c r="A76" s="18" t="str">
        <f>"260802"</f>
        <v>260802</v>
      </c>
      <c r="B76" s="19" t="s">
        <v>76</v>
      </c>
      <c r="C76" s="45">
        <v>4344</v>
      </c>
      <c r="D76" s="56">
        <v>3613</v>
      </c>
      <c r="E76" s="56">
        <v>3531</v>
      </c>
      <c r="F76" s="56">
        <v>82</v>
      </c>
      <c r="G76" s="56">
        <v>0</v>
      </c>
      <c r="H76" s="56">
        <v>0</v>
      </c>
      <c r="I76" s="56">
        <v>15</v>
      </c>
      <c r="J76" s="56">
        <v>0</v>
      </c>
      <c r="K76" s="70">
        <v>0</v>
      </c>
    </row>
    <row r="77" spans="1:77" x14ac:dyDescent="0.25">
      <c r="A77" s="18" t="str">
        <f>"260803"</f>
        <v>260803</v>
      </c>
      <c r="B77" s="19" t="s">
        <v>77</v>
      </c>
      <c r="C77" s="45">
        <v>4490</v>
      </c>
      <c r="D77" s="56">
        <v>3701</v>
      </c>
      <c r="E77" s="56">
        <v>3553</v>
      </c>
      <c r="F77" s="56">
        <v>148</v>
      </c>
      <c r="G77" s="56">
        <v>0</v>
      </c>
      <c r="H77" s="56">
        <v>0</v>
      </c>
      <c r="I77" s="56">
        <v>11</v>
      </c>
      <c r="J77" s="56">
        <v>0</v>
      </c>
      <c r="K77" s="70">
        <v>0</v>
      </c>
    </row>
    <row r="78" spans="1:77" x14ac:dyDescent="0.25">
      <c r="A78" s="18" t="str">
        <f>"260804"</f>
        <v>260804</v>
      </c>
      <c r="B78" s="19" t="s">
        <v>78</v>
      </c>
      <c r="C78" s="45">
        <v>18976</v>
      </c>
      <c r="D78" s="56">
        <v>15878</v>
      </c>
      <c r="E78" s="56">
        <v>15727</v>
      </c>
      <c r="F78" s="56">
        <v>151</v>
      </c>
      <c r="G78" s="56">
        <v>0</v>
      </c>
      <c r="H78" s="56">
        <v>0</v>
      </c>
      <c r="I78" s="56">
        <v>62</v>
      </c>
      <c r="J78" s="56">
        <v>0</v>
      </c>
      <c r="K78" s="70">
        <v>0</v>
      </c>
    </row>
    <row r="79" spans="1:77" x14ac:dyDescent="0.25">
      <c r="A79" s="18" t="str">
        <f>"260805"</f>
        <v>260805</v>
      </c>
      <c r="B79" s="19" t="s">
        <v>79</v>
      </c>
      <c r="C79" s="45">
        <v>4302</v>
      </c>
      <c r="D79" s="56">
        <v>3661</v>
      </c>
      <c r="E79" s="56">
        <v>3578</v>
      </c>
      <c r="F79" s="56">
        <v>83</v>
      </c>
      <c r="G79" s="56">
        <v>0</v>
      </c>
      <c r="H79" s="56">
        <v>0</v>
      </c>
      <c r="I79" s="56">
        <v>10</v>
      </c>
      <c r="J79" s="56">
        <v>0</v>
      </c>
      <c r="K79" s="70">
        <v>0</v>
      </c>
    </row>
    <row r="80" spans="1:77" s="5" customFormat="1" x14ac:dyDescent="0.25">
      <c r="A80" s="26" t="s">
        <v>80</v>
      </c>
      <c r="B80" s="27"/>
      <c r="C80" s="49">
        <v>72375</v>
      </c>
      <c r="D80" s="60">
        <v>60895</v>
      </c>
      <c r="E80" s="60">
        <v>60165</v>
      </c>
      <c r="F80" s="60">
        <v>730</v>
      </c>
      <c r="G80" s="60">
        <v>2</v>
      </c>
      <c r="H80" s="60">
        <v>0</v>
      </c>
      <c r="I80" s="60">
        <v>108</v>
      </c>
      <c r="J80" s="60">
        <v>0</v>
      </c>
      <c r="K80" s="74">
        <v>0</v>
      </c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"/>
      <c r="BC80" s="10"/>
      <c r="BD80" s="10"/>
      <c r="BE80" s="10"/>
      <c r="BF80" s="10"/>
      <c r="BG80" s="10"/>
      <c r="BH80" s="10"/>
      <c r="BI80" s="10"/>
      <c r="BJ80" s="10"/>
      <c r="BK80" s="10"/>
      <c r="BL80" s="10"/>
      <c r="BM80" s="10"/>
      <c r="BN80" s="10"/>
      <c r="BO80" s="10"/>
      <c r="BP80" s="10"/>
      <c r="BQ80" s="10"/>
      <c r="BR80" s="10"/>
      <c r="BS80" s="10"/>
      <c r="BT80" s="10"/>
      <c r="BU80" s="10"/>
      <c r="BV80" s="10"/>
      <c r="BW80" s="10"/>
      <c r="BX80" s="10"/>
      <c r="BY80" s="10"/>
    </row>
    <row r="81" spans="1:77" x14ac:dyDescent="0.25">
      <c r="A81" s="18" t="str">
        <f>"260901"</f>
        <v>260901</v>
      </c>
      <c r="B81" s="19" t="s">
        <v>81</v>
      </c>
      <c r="C81" s="45">
        <v>20748</v>
      </c>
      <c r="D81" s="56">
        <v>17800</v>
      </c>
      <c r="E81" s="56">
        <v>17638</v>
      </c>
      <c r="F81" s="56">
        <v>162</v>
      </c>
      <c r="G81" s="56">
        <v>1</v>
      </c>
      <c r="H81" s="56">
        <v>0</v>
      </c>
      <c r="I81" s="56">
        <v>38</v>
      </c>
      <c r="J81" s="56">
        <v>0</v>
      </c>
      <c r="K81" s="70">
        <v>0</v>
      </c>
    </row>
    <row r="82" spans="1:77" x14ac:dyDescent="0.25">
      <c r="A82" s="18" t="str">
        <f>"260902"</f>
        <v>260902</v>
      </c>
      <c r="B82" s="19" t="s">
        <v>82</v>
      </c>
      <c r="C82" s="45">
        <v>8271</v>
      </c>
      <c r="D82" s="56">
        <v>6876</v>
      </c>
      <c r="E82" s="56">
        <v>6861</v>
      </c>
      <c r="F82" s="56">
        <v>15</v>
      </c>
      <c r="G82" s="56">
        <v>0</v>
      </c>
      <c r="H82" s="56">
        <v>0</v>
      </c>
      <c r="I82" s="56">
        <v>22</v>
      </c>
      <c r="J82" s="56">
        <v>0</v>
      </c>
      <c r="K82" s="70">
        <v>0</v>
      </c>
    </row>
    <row r="83" spans="1:77" x14ac:dyDescent="0.25">
      <c r="A83" s="18" t="str">
        <f>"260903"</f>
        <v>260903</v>
      </c>
      <c r="B83" s="19" t="s">
        <v>83</v>
      </c>
      <c r="C83" s="45">
        <v>7722</v>
      </c>
      <c r="D83" s="56">
        <v>6417</v>
      </c>
      <c r="E83" s="56">
        <v>6337</v>
      </c>
      <c r="F83" s="56">
        <v>80</v>
      </c>
      <c r="G83" s="56">
        <v>0</v>
      </c>
      <c r="H83" s="56">
        <v>0</v>
      </c>
      <c r="I83" s="56">
        <v>4</v>
      </c>
      <c r="J83" s="56">
        <v>0</v>
      </c>
      <c r="K83" s="70">
        <v>0</v>
      </c>
    </row>
    <row r="84" spans="1:77" x14ac:dyDescent="0.25">
      <c r="A84" s="18" t="str">
        <f>"260904"</f>
        <v>260904</v>
      </c>
      <c r="B84" s="19" t="s">
        <v>84</v>
      </c>
      <c r="C84" s="45">
        <v>6412</v>
      </c>
      <c r="D84" s="56">
        <v>5369</v>
      </c>
      <c r="E84" s="56">
        <v>5299</v>
      </c>
      <c r="F84" s="56">
        <v>70</v>
      </c>
      <c r="G84" s="56">
        <v>0</v>
      </c>
      <c r="H84" s="56">
        <v>0</v>
      </c>
      <c r="I84" s="56">
        <v>8</v>
      </c>
      <c r="J84" s="56">
        <v>0</v>
      </c>
      <c r="K84" s="70">
        <v>0</v>
      </c>
    </row>
    <row r="85" spans="1:77" x14ac:dyDescent="0.25">
      <c r="A85" s="18" t="str">
        <f>"260905"</f>
        <v>260905</v>
      </c>
      <c r="B85" s="19" t="s">
        <v>85</v>
      </c>
      <c r="C85" s="45">
        <v>7280</v>
      </c>
      <c r="D85" s="56">
        <v>6065</v>
      </c>
      <c r="E85" s="56">
        <v>5909</v>
      </c>
      <c r="F85" s="56">
        <v>156</v>
      </c>
      <c r="G85" s="56">
        <v>0</v>
      </c>
      <c r="H85" s="56">
        <v>0</v>
      </c>
      <c r="I85" s="56">
        <v>9</v>
      </c>
      <c r="J85" s="56">
        <v>0</v>
      </c>
      <c r="K85" s="70">
        <v>0</v>
      </c>
    </row>
    <row r="86" spans="1:77" x14ac:dyDescent="0.25">
      <c r="A86" s="18" t="str">
        <f>"260906"</f>
        <v>260906</v>
      </c>
      <c r="B86" s="19" t="s">
        <v>86</v>
      </c>
      <c r="C86" s="45">
        <v>6124</v>
      </c>
      <c r="D86" s="56">
        <v>5137</v>
      </c>
      <c r="E86" s="56">
        <v>5104</v>
      </c>
      <c r="F86" s="56">
        <v>33</v>
      </c>
      <c r="G86" s="56">
        <v>0</v>
      </c>
      <c r="H86" s="56">
        <v>0</v>
      </c>
      <c r="I86" s="56">
        <v>6</v>
      </c>
      <c r="J86" s="56">
        <v>0</v>
      </c>
      <c r="K86" s="70">
        <v>0</v>
      </c>
    </row>
    <row r="87" spans="1:77" x14ac:dyDescent="0.25">
      <c r="A87" s="18" t="str">
        <f>"260907"</f>
        <v>260907</v>
      </c>
      <c r="B87" s="19" t="s">
        <v>87</v>
      </c>
      <c r="C87" s="45">
        <v>8187</v>
      </c>
      <c r="D87" s="56">
        <v>6853</v>
      </c>
      <c r="E87" s="56">
        <v>6787</v>
      </c>
      <c r="F87" s="56">
        <v>66</v>
      </c>
      <c r="G87" s="56">
        <v>1</v>
      </c>
      <c r="H87" s="56">
        <v>0</v>
      </c>
      <c r="I87" s="56">
        <v>8</v>
      </c>
      <c r="J87" s="56">
        <v>0</v>
      </c>
      <c r="K87" s="70">
        <v>0</v>
      </c>
    </row>
    <row r="88" spans="1:77" x14ac:dyDescent="0.25">
      <c r="A88" s="18" t="str">
        <f>"260908"</f>
        <v>260908</v>
      </c>
      <c r="B88" s="19" t="s">
        <v>88</v>
      </c>
      <c r="C88" s="45">
        <v>3546</v>
      </c>
      <c r="D88" s="56">
        <v>2966</v>
      </c>
      <c r="E88" s="56">
        <v>2902</v>
      </c>
      <c r="F88" s="56">
        <v>64</v>
      </c>
      <c r="G88" s="56">
        <v>0</v>
      </c>
      <c r="H88" s="56">
        <v>0</v>
      </c>
      <c r="I88" s="56">
        <v>7</v>
      </c>
      <c r="J88" s="56">
        <v>0</v>
      </c>
      <c r="K88" s="70">
        <v>0</v>
      </c>
    </row>
    <row r="89" spans="1:77" x14ac:dyDescent="0.25">
      <c r="A89" s="18" t="str">
        <f>"260909"</f>
        <v>260909</v>
      </c>
      <c r="B89" s="19" t="s">
        <v>89</v>
      </c>
      <c r="C89" s="45">
        <v>4085</v>
      </c>
      <c r="D89" s="56">
        <v>3412</v>
      </c>
      <c r="E89" s="56">
        <v>3328</v>
      </c>
      <c r="F89" s="56">
        <v>84</v>
      </c>
      <c r="G89" s="56">
        <v>0</v>
      </c>
      <c r="H89" s="56">
        <v>0</v>
      </c>
      <c r="I89" s="56">
        <v>6</v>
      </c>
      <c r="J89" s="56">
        <v>0</v>
      </c>
      <c r="K89" s="70">
        <v>0</v>
      </c>
    </row>
    <row r="90" spans="1:77" s="3" customFormat="1" x14ac:dyDescent="0.25">
      <c r="A90" s="26" t="s">
        <v>90</v>
      </c>
      <c r="B90" s="27"/>
      <c r="C90" s="49">
        <v>66936</v>
      </c>
      <c r="D90" s="60">
        <v>57167</v>
      </c>
      <c r="E90" s="60">
        <v>56611</v>
      </c>
      <c r="F90" s="60">
        <v>556</v>
      </c>
      <c r="G90" s="60">
        <v>0</v>
      </c>
      <c r="H90" s="60">
        <v>0</v>
      </c>
      <c r="I90" s="60">
        <v>161</v>
      </c>
      <c r="J90" s="60">
        <v>0</v>
      </c>
      <c r="K90" s="74">
        <v>0</v>
      </c>
      <c r="L90" s="10"/>
      <c r="M90" s="10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  <c r="AF90" s="35"/>
      <c r="AG90" s="35"/>
      <c r="AH90" s="35"/>
      <c r="AI90" s="35"/>
      <c r="AJ90" s="35"/>
      <c r="AK90" s="35"/>
      <c r="AL90" s="35"/>
      <c r="AM90" s="35"/>
      <c r="AN90" s="35"/>
      <c r="AO90" s="35"/>
      <c r="AP90" s="35"/>
      <c r="AQ90" s="35"/>
      <c r="AR90" s="35"/>
      <c r="AS90" s="35"/>
      <c r="AT90" s="35"/>
      <c r="AU90" s="35"/>
      <c r="AV90" s="35"/>
      <c r="AW90" s="35"/>
      <c r="AX90" s="35"/>
      <c r="AY90" s="35"/>
      <c r="AZ90" s="35"/>
      <c r="BA90" s="35"/>
      <c r="BB90" s="35"/>
      <c r="BC90" s="35"/>
      <c r="BD90" s="35"/>
      <c r="BE90" s="35"/>
      <c r="BF90" s="35"/>
      <c r="BG90" s="35"/>
      <c r="BH90" s="35"/>
      <c r="BI90" s="35"/>
      <c r="BJ90" s="35"/>
      <c r="BK90" s="35"/>
      <c r="BL90" s="35"/>
      <c r="BM90" s="35"/>
      <c r="BN90" s="35"/>
      <c r="BO90" s="35"/>
      <c r="BP90" s="35"/>
      <c r="BQ90" s="35"/>
      <c r="BR90" s="35"/>
      <c r="BS90" s="35"/>
      <c r="BT90" s="35"/>
      <c r="BU90" s="35"/>
      <c r="BV90" s="35"/>
      <c r="BW90" s="35"/>
      <c r="BX90" s="35"/>
      <c r="BY90" s="35"/>
    </row>
    <row r="91" spans="1:77" x14ac:dyDescent="0.25">
      <c r="A91" s="18" t="str">
        <f>"261001"</f>
        <v>261001</v>
      </c>
      <c r="B91" s="19" t="s">
        <v>91</v>
      </c>
      <c r="C91" s="45">
        <v>39519</v>
      </c>
      <c r="D91" s="56">
        <v>34040</v>
      </c>
      <c r="E91" s="56">
        <v>33740</v>
      </c>
      <c r="F91" s="56">
        <v>300</v>
      </c>
      <c r="G91" s="56">
        <v>0</v>
      </c>
      <c r="H91" s="56">
        <v>0</v>
      </c>
      <c r="I91" s="56">
        <v>105</v>
      </c>
      <c r="J91" s="56">
        <v>0</v>
      </c>
      <c r="K91" s="70">
        <v>0</v>
      </c>
    </row>
    <row r="92" spans="1:77" x14ac:dyDescent="0.25">
      <c r="A92" s="18" t="str">
        <f>"261002"</f>
        <v>261002</v>
      </c>
      <c r="B92" s="19" t="s">
        <v>92</v>
      </c>
      <c r="C92" s="45">
        <v>7586</v>
      </c>
      <c r="D92" s="56">
        <v>6447</v>
      </c>
      <c r="E92" s="56">
        <v>6372</v>
      </c>
      <c r="F92" s="56">
        <v>75</v>
      </c>
      <c r="G92" s="56">
        <v>0</v>
      </c>
      <c r="H92" s="56">
        <v>0</v>
      </c>
      <c r="I92" s="56">
        <v>11</v>
      </c>
      <c r="J92" s="56">
        <v>0</v>
      </c>
      <c r="K92" s="70">
        <v>0</v>
      </c>
    </row>
    <row r="93" spans="1:77" x14ac:dyDescent="0.25">
      <c r="A93" s="18" t="str">
        <f>"261003"</f>
        <v>261003</v>
      </c>
      <c r="B93" s="19" t="s">
        <v>93</v>
      </c>
      <c r="C93" s="45">
        <v>4918</v>
      </c>
      <c r="D93" s="56">
        <v>4070</v>
      </c>
      <c r="E93" s="56">
        <v>4015</v>
      </c>
      <c r="F93" s="56">
        <v>55</v>
      </c>
      <c r="G93" s="56">
        <v>0</v>
      </c>
      <c r="H93" s="56">
        <v>0</v>
      </c>
      <c r="I93" s="56">
        <v>12</v>
      </c>
      <c r="J93" s="56">
        <v>0</v>
      </c>
      <c r="K93" s="70">
        <v>0</v>
      </c>
    </row>
    <row r="94" spans="1:77" x14ac:dyDescent="0.25">
      <c r="A94" s="18" t="str">
        <f>"261004"</f>
        <v>261004</v>
      </c>
      <c r="B94" s="19" t="s">
        <v>94</v>
      </c>
      <c r="C94" s="45">
        <v>5679</v>
      </c>
      <c r="D94" s="56">
        <v>4718</v>
      </c>
      <c r="E94" s="56">
        <v>4702</v>
      </c>
      <c r="F94" s="56">
        <v>16</v>
      </c>
      <c r="G94" s="56">
        <v>0</v>
      </c>
      <c r="H94" s="56">
        <v>0</v>
      </c>
      <c r="I94" s="56">
        <v>18</v>
      </c>
      <c r="J94" s="56">
        <v>0</v>
      </c>
      <c r="K94" s="70">
        <v>0</v>
      </c>
    </row>
    <row r="95" spans="1:77" x14ac:dyDescent="0.25">
      <c r="A95" s="18" t="str">
        <f>"261005"</f>
        <v>261005</v>
      </c>
      <c r="B95" s="19" t="s">
        <v>95</v>
      </c>
      <c r="C95" s="45">
        <v>9234</v>
      </c>
      <c r="D95" s="56">
        <v>7892</v>
      </c>
      <c r="E95" s="56">
        <v>7782</v>
      </c>
      <c r="F95" s="56">
        <v>110</v>
      </c>
      <c r="G95" s="56">
        <v>0</v>
      </c>
      <c r="H95" s="56">
        <v>0</v>
      </c>
      <c r="I95" s="56">
        <v>15</v>
      </c>
      <c r="J95" s="56">
        <v>0</v>
      </c>
      <c r="K95" s="70">
        <v>0</v>
      </c>
    </row>
    <row r="96" spans="1:77" s="5" customFormat="1" x14ac:dyDescent="0.25">
      <c r="A96" s="26" t="s">
        <v>96</v>
      </c>
      <c r="B96" s="27"/>
      <c r="C96" s="49">
        <v>81989</v>
      </c>
      <c r="D96" s="60">
        <v>68829</v>
      </c>
      <c r="E96" s="60">
        <v>68088</v>
      </c>
      <c r="F96" s="60">
        <v>741</v>
      </c>
      <c r="G96" s="60">
        <v>6</v>
      </c>
      <c r="H96" s="60">
        <v>0</v>
      </c>
      <c r="I96" s="60">
        <v>200</v>
      </c>
      <c r="J96" s="60">
        <v>0</v>
      </c>
      <c r="K96" s="74">
        <v>0</v>
      </c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0"/>
      <c r="AK96" s="10"/>
      <c r="AL96" s="10"/>
      <c r="AM96" s="10"/>
      <c r="AN96" s="10"/>
      <c r="AO96" s="10"/>
      <c r="AP96" s="10"/>
      <c r="AQ96" s="10"/>
      <c r="AR96" s="10"/>
      <c r="AS96" s="10"/>
      <c r="AT96" s="10"/>
      <c r="AU96" s="10"/>
      <c r="AV96" s="10"/>
      <c r="AW96" s="10"/>
      <c r="AX96" s="10"/>
      <c r="AY96" s="10"/>
      <c r="AZ96" s="10"/>
      <c r="BA96" s="10"/>
      <c r="BB96" s="10"/>
      <c r="BC96" s="10"/>
      <c r="BD96" s="10"/>
      <c r="BE96" s="10"/>
      <c r="BF96" s="10"/>
      <c r="BG96" s="10"/>
      <c r="BH96" s="10"/>
      <c r="BI96" s="10"/>
      <c r="BJ96" s="10"/>
      <c r="BK96" s="10"/>
      <c r="BL96" s="10"/>
      <c r="BM96" s="10"/>
      <c r="BN96" s="10"/>
      <c r="BO96" s="10"/>
      <c r="BP96" s="10"/>
      <c r="BQ96" s="10"/>
      <c r="BR96" s="10"/>
      <c r="BS96" s="10"/>
      <c r="BT96" s="10"/>
      <c r="BU96" s="10"/>
      <c r="BV96" s="10"/>
      <c r="BW96" s="10"/>
      <c r="BX96" s="10"/>
      <c r="BY96" s="10"/>
    </row>
    <row r="97" spans="1:77" x14ac:dyDescent="0.25">
      <c r="A97" s="18" t="str">
        <f>"261101"</f>
        <v>261101</v>
      </c>
      <c r="B97" s="19" t="s">
        <v>97</v>
      </c>
      <c r="C97" s="45">
        <v>42171</v>
      </c>
      <c r="D97" s="56">
        <v>36274</v>
      </c>
      <c r="E97" s="56">
        <v>35999</v>
      </c>
      <c r="F97" s="56">
        <v>275</v>
      </c>
      <c r="G97" s="56">
        <v>2</v>
      </c>
      <c r="H97" s="56">
        <v>0</v>
      </c>
      <c r="I97" s="56">
        <v>108</v>
      </c>
      <c r="J97" s="56">
        <v>0</v>
      </c>
      <c r="K97" s="70">
        <v>0</v>
      </c>
    </row>
    <row r="98" spans="1:77" x14ac:dyDescent="0.25">
      <c r="A98" s="18" t="str">
        <f>"261102"</f>
        <v>261102</v>
      </c>
      <c r="B98" s="19" t="s">
        <v>98</v>
      </c>
      <c r="C98" s="45">
        <v>10340</v>
      </c>
      <c r="D98" s="56">
        <v>8597</v>
      </c>
      <c r="E98" s="56">
        <v>8371</v>
      </c>
      <c r="F98" s="56">
        <v>226</v>
      </c>
      <c r="G98" s="56">
        <v>2</v>
      </c>
      <c r="H98" s="56">
        <v>0</v>
      </c>
      <c r="I98" s="56">
        <v>22</v>
      </c>
      <c r="J98" s="56">
        <v>0</v>
      </c>
      <c r="K98" s="70">
        <v>0</v>
      </c>
    </row>
    <row r="99" spans="1:77" x14ac:dyDescent="0.25">
      <c r="A99" s="18" t="str">
        <f>"261103"</f>
        <v>261103</v>
      </c>
      <c r="B99" s="19" t="s">
        <v>99</v>
      </c>
      <c r="C99" s="45">
        <v>8115</v>
      </c>
      <c r="D99" s="56">
        <v>6603</v>
      </c>
      <c r="E99" s="56">
        <v>6540</v>
      </c>
      <c r="F99" s="56">
        <v>63</v>
      </c>
      <c r="G99" s="56">
        <v>0</v>
      </c>
      <c r="H99" s="56">
        <v>0</v>
      </c>
      <c r="I99" s="56">
        <v>19</v>
      </c>
      <c r="J99" s="56">
        <v>0</v>
      </c>
      <c r="K99" s="70">
        <v>0</v>
      </c>
    </row>
    <row r="100" spans="1:77" x14ac:dyDescent="0.25">
      <c r="A100" s="18" t="str">
        <f>"261104"</f>
        <v>261104</v>
      </c>
      <c r="B100" s="19" t="s">
        <v>100</v>
      </c>
      <c r="C100" s="45">
        <v>14958</v>
      </c>
      <c r="D100" s="56">
        <v>11942</v>
      </c>
      <c r="E100" s="56">
        <v>11886</v>
      </c>
      <c r="F100" s="56">
        <v>56</v>
      </c>
      <c r="G100" s="56">
        <v>0</v>
      </c>
      <c r="H100" s="56">
        <v>0</v>
      </c>
      <c r="I100" s="56">
        <v>43</v>
      </c>
      <c r="J100" s="56">
        <v>0</v>
      </c>
      <c r="K100" s="70">
        <v>0</v>
      </c>
    </row>
    <row r="101" spans="1:77" x14ac:dyDescent="0.25">
      <c r="A101" s="18" t="str">
        <f>"261105"</f>
        <v>261105</v>
      </c>
      <c r="B101" s="19" t="s">
        <v>101</v>
      </c>
      <c r="C101" s="45">
        <v>6405</v>
      </c>
      <c r="D101" s="56">
        <v>5413</v>
      </c>
      <c r="E101" s="56">
        <v>5292</v>
      </c>
      <c r="F101" s="56">
        <v>121</v>
      </c>
      <c r="G101" s="56">
        <v>2</v>
      </c>
      <c r="H101" s="56">
        <v>0</v>
      </c>
      <c r="I101" s="56">
        <v>8</v>
      </c>
      <c r="J101" s="56">
        <v>0</v>
      </c>
      <c r="K101" s="70">
        <v>0</v>
      </c>
    </row>
    <row r="102" spans="1:77" s="2" customFormat="1" x14ac:dyDescent="0.25">
      <c r="A102" s="22" t="s">
        <v>102</v>
      </c>
      <c r="B102" s="23"/>
      <c r="C102" s="47">
        <v>68875</v>
      </c>
      <c r="D102" s="58">
        <v>56870</v>
      </c>
      <c r="E102" s="58">
        <v>56273</v>
      </c>
      <c r="F102" s="58">
        <v>597</v>
      </c>
      <c r="G102" s="58">
        <v>3</v>
      </c>
      <c r="H102" s="58">
        <v>0</v>
      </c>
      <c r="I102" s="58">
        <v>158</v>
      </c>
      <c r="J102" s="58">
        <v>0</v>
      </c>
      <c r="K102" s="72">
        <v>0</v>
      </c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0"/>
      <c r="AJ102" s="10"/>
      <c r="AK102" s="10"/>
      <c r="AL102" s="10"/>
      <c r="AM102" s="10"/>
      <c r="AN102" s="10"/>
      <c r="AO102" s="10"/>
      <c r="AP102" s="10"/>
      <c r="AQ102" s="10"/>
      <c r="AR102" s="10"/>
      <c r="AS102" s="10"/>
      <c r="AT102" s="10"/>
      <c r="AU102" s="10"/>
      <c r="AV102" s="10"/>
      <c r="AW102" s="10"/>
      <c r="AX102" s="10"/>
      <c r="AY102" s="10"/>
      <c r="AZ102" s="10"/>
      <c r="BA102" s="10"/>
      <c r="BB102" s="10"/>
      <c r="BC102" s="10"/>
      <c r="BD102" s="10"/>
      <c r="BE102" s="10"/>
      <c r="BF102" s="10"/>
      <c r="BG102" s="10"/>
      <c r="BH102" s="10"/>
      <c r="BI102" s="10"/>
      <c r="BJ102" s="10"/>
      <c r="BK102" s="10"/>
      <c r="BL102" s="10"/>
      <c r="BM102" s="10"/>
      <c r="BN102" s="10"/>
      <c r="BO102" s="10"/>
      <c r="BP102" s="10"/>
      <c r="BQ102" s="10"/>
      <c r="BR102" s="10"/>
      <c r="BS102" s="10"/>
      <c r="BT102" s="10"/>
      <c r="BU102" s="10"/>
      <c r="BV102" s="10"/>
      <c r="BW102" s="10"/>
      <c r="BX102" s="10"/>
      <c r="BY102" s="10"/>
    </row>
    <row r="103" spans="1:77" x14ac:dyDescent="0.25">
      <c r="A103" s="18" t="str">
        <f>"261201"</f>
        <v>261201</v>
      </c>
      <c r="B103" s="19" t="s">
        <v>103</v>
      </c>
      <c r="C103" s="45">
        <v>7551</v>
      </c>
      <c r="D103" s="56">
        <v>6113</v>
      </c>
      <c r="E103" s="56">
        <v>6063</v>
      </c>
      <c r="F103" s="56">
        <v>50</v>
      </c>
      <c r="G103" s="56">
        <v>0</v>
      </c>
      <c r="H103" s="56">
        <v>0</v>
      </c>
      <c r="I103" s="56">
        <v>17</v>
      </c>
      <c r="J103" s="56">
        <v>0</v>
      </c>
      <c r="K103" s="70">
        <v>0</v>
      </c>
    </row>
    <row r="104" spans="1:77" x14ac:dyDescent="0.25">
      <c r="A104" s="18" t="str">
        <f>"261202"</f>
        <v>261202</v>
      </c>
      <c r="B104" s="19" t="s">
        <v>104</v>
      </c>
      <c r="C104" s="45">
        <v>4018</v>
      </c>
      <c r="D104" s="56">
        <v>3323</v>
      </c>
      <c r="E104" s="56">
        <v>3278</v>
      </c>
      <c r="F104" s="56">
        <v>45</v>
      </c>
      <c r="G104" s="56">
        <v>0</v>
      </c>
      <c r="H104" s="56">
        <v>0</v>
      </c>
      <c r="I104" s="56">
        <v>8</v>
      </c>
      <c r="J104" s="56">
        <v>0</v>
      </c>
      <c r="K104" s="70">
        <v>0</v>
      </c>
    </row>
    <row r="105" spans="1:77" x14ac:dyDescent="0.25">
      <c r="A105" s="18" t="str">
        <f>"261203"</f>
        <v>261203</v>
      </c>
      <c r="B105" s="19" t="s">
        <v>105</v>
      </c>
      <c r="C105" s="45">
        <v>3784</v>
      </c>
      <c r="D105" s="56">
        <v>3109</v>
      </c>
      <c r="E105" s="56">
        <v>3047</v>
      </c>
      <c r="F105" s="56">
        <v>62</v>
      </c>
      <c r="G105" s="56">
        <v>2</v>
      </c>
      <c r="H105" s="56">
        <v>0</v>
      </c>
      <c r="I105" s="56">
        <v>7</v>
      </c>
      <c r="J105" s="56">
        <v>0</v>
      </c>
      <c r="K105" s="70">
        <v>0</v>
      </c>
    </row>
    <row r="106" spans="1:77" x14ac:dyDescent="0.25">
      <c r="A106" s="18" t="str">
        <f>"261204"</f>
        <v>261204</v>
      </c>
      <c r="B106" s="19" t="s">
        <v>106</v>
      </c>
      <c r="C106" s="45">
        <v>7514</v>
      </c>
      <c r="D106" s="56">
        <v>6146</v>
      </c>
      <c r="E106" s="56">
        <v>6098</v>
      </c>
      <c r="F106" s="56">
        <v>48</v>
      </c>
      <c r="G106" s="56">
        <v>0</v>
      </c>
      <c r="H106" s="56">
        <v>0</v>
      </c>
      <c r="I106" s="56">
        <v>14</v>
      </c>
      <c r="J106" s="56">
        <v>0</v>
      </c>
      <c r="K106" s="70">
        <v>0</v>
      </c>
    </row>
    <row r="107" spans="1:77" x14ac:dyDescent="0.25">
      <c r="A107" s="18" t="str">
        <f>"261205"</f>
        <v>261205</v>
      </c>
      <c r="B107" s="19" t="s">
        <v>107</v>
      </c>
      <c r="C107" s="45">
        <v>11076</v>
      </c>
      <c r="D107" s="56">
        <v>9066</v>
      </c>
      <c r="E107" s="56">
        <v>8976</v>
      </c>
      <c r="F107" s="56">
        <v>90</v>
      </c>
      <c r="G107" s="56">
        <v>0</v>
      </c>
      <c r="H107" s="56">
        <v>0</v>
      </c>
      <c r="I107" s="56">
        <v>17</v>
      </c>
      <c r="J107" s="56">
        <v>0</v>
      </c>
      <c r="K107" s="70">
        <v>0</v>
      </c>
    </row>
    <row r="108" spans="1:77" x14ac:dyDescent="0.25">
      <c r="A108" s="18" t="str">
        <f>"261206"</f>
        <v>261206</v>
      </c>
      <c r="B108" s="19" t="s">
        <v>108</v>
      </c>
      <c r="C108" s="45">
        <v>6269</v>
      </c>
      <c r="D108" s="56">
        <v>5186</v>
      </c>
      <c r="E108" s="56">
        <v>5144</v>
      </c>
      <c r="F108" s="56">
        <v>42</v>
      </c>
      <c r="G108" s="56">
        <v>0</v>
      </c>
      <c r="H108" s="56">
        <v>0</v>
      </c>
      <c r="I108" s="56">
        <v>12</v>
      </c>
      <c r="J108" s="56">
        <v>0</v>
      </c>
      <c r="K108" s="70">
        <v>0</v>
      </c>
    </row>
    <row r="109" spans="1:77" x14ac:dyDescent="0.25">
      <c r="A109" s="18" t="str">
        <f>"261207"</f>
        <v>261207</v>
      </c>
      <c r="B109" s="19" t="s">
        <v>109</v>
      </c>
      <c r="C109" s="45">
        <v>24159</v>
      </c>
      <c r="D109" s="56">
        <v>20234</v>
      </c>
      <c r="E109" s="56">
        <v>20031</v>
      </c>
      <c r="F109" s="56">
        <v>203</v>
      </c>
      <c r="G109" s="56">
        <v>1</v>
      </c>
      <c r="H109" s="56">
        <v>0</v>
      </c>
      <c r="I109" s="56">
        <v>59</v>
      </c>
      <c r="J109" s="56">
        <v>0</v>
      </c>
      <c r="K109" s="70">
        <v>0</v>
      </c>
    </row>
    <row r="110" spans="1:77" x14ac:dyDescent="0.25">
      <c r="A110" s="18" t="str">
        <f>"261208"</f>
        <v>261208</v>
      </c>
      <c r="B110" s="19" t="s">
        <v>110</v>
      </c>
      <c r="C110" s="45">
        <v>4504</v>
      </c>
      <c r="D110" s="56">
        <v>3693</v>
      </c>
      <c r="E110" s="56">
        <v>3636</v>
      </c>
      <c r="F110" s="56">
        <v>57</v>
      </c>
      <c r="G110" s="56">
        <v>0</v>
      </c>
      <c r="H110" s="56">
        <v>0</v>
      </c>
      <c r="I110" s="56">
        <v>24</v>
      </c>
      <c r="J110" s="56">
        <v>0</v>
      </c>
      <c r="K110" s="70">
        <v>0</v>
      </c>
    </row>
    <row r="111" spans="1:77" s="4" customFormat="1" x14ac:dyDescent="0.25">
      <c r="A111" s="20" t="s">
        <v>111</v>
      </c>
      <c r="B111" s="21"/>
      <c r="C111" s="46">
        <v>43698</v>
      </c>
      <c r="D111" s="57">
        <v>36032</v>
      </c>
      <c r="E111" s="57">
        <v>35493</v>
      </c>
      <c r="F111" s="57">
        <v>539</v>
      </c>
      <c r="G111" s="57">
        <v>1</v>
      </c>
      <c r="H111" s="57">
        <v>0</v>
      </c>
      <c r="I111" s="57">
        <v>156</v>
      </c>
      <c r="J111" s="57">
        <v>0</v>
      </c>
      <c r="K111" s="71">
        <v>0</v>
      </c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0"/>
      <c r="AJ111" s="10"/>
      <c r="AK111" s="10"/>
      <c r="AL111" s="10"/>
      <c r="AM111" s="10"/>
      <c r="AN111" s="10"/>
      <c r="AO111" s="10"/>
      <c r="AP111" s="10"/>
      <c r="AQ111" s="10"/>
      <c r="AR111" s="10"/>
      <c r="AS111" s="10"/>
      <c r="AT111" s="10"/>
      <c r="AU111" s="10"/>
      <c r="AV111" s="10"/>
      <c r="AW111" s="10"/>
      <c r="AX111" s="10"/>
      <c r="AY111" s="10"/>
      <c r="AZ111" s="10"/>
      <c r="BA111" s="10"/>
      <c r="BB111" s="10"/>
      <c r="BC111" s="10"/>
      <c r="BD111" s="10"/>
      <c r="BE111" s="10"/>
      <c r="BF111" s="10"/>
      <c r="BG111" s="10"/>
      <c r="BH111" s="10"/>
      <c r="BI111" s="10"/>
      <c r="BJ111" s="10"/>
      <c r="BK111" s="10"/>
      <c r="BL111" s="10"/>
      <c r="BM111" s="10"/>
      <c r="BN111" s="10"/>
      <c r="BO111" s="10"/>
      <c r="BP111" s="10"/>
      <c r="BQ111" s="10"/>
      <c r="BR111" s="10"/>
      <c r="BS111" s="10"/>
      <c r="BT111" s="10"/>
      <c r="BU111" s="10"/>
      <c r="BV111" s="10"/>
      <c r="BW111" s="10"/>
      <c r="BX111" s="10"/>
      <c r="BY111" s="10"/>
    </row>
    <row r="112" spans="1:77" x14ac:dyDescent="0.25">
      <c r="A112" s="18" t="str">
        <f>"261301"</f>
        <v>261301</v>
      </c>
      <c r="B112" s="19" t="s">
        <v>112</v>
      </c>
      <c r="C112" s="45">
        <v>5147</v>
      </c>
      <c r="D112" s="56">
        <v>4200</v>
      </c>
      <c r="E112" s="56">
        <v>4116</v>
      </c>
      <c r="F112" s="56">
        <v>84</v>
      </c>
      <c r="G112" s="56">
        <v>0</v>
      </c>
      <c r="H112" s="56">
        <v>0</v>
      </c>
      <c r="I112" s="56">
        <v>15</v>
      </c>
      <c r="J112" s="56">
        <v>0</v>
      </c>
      <c r="K112" s="70">
        <v>0</v>
      </c>
    </row>
    <row r="113" spans="1:77" x14ac:dyDescent="0.25">
      <c r="A113" s="18" t="str">
        <f>"261302"</f>
        <v>261302</v>
      </c>
      <c r="B113" s="19" t="s">
        <v>113</v>
      </c>
      <c r="C113" s="45">
        <v>10330</v>
      </c>
      <c r="D113" s="56">
        <v>8411</v>
      </c>
      <c r="E113" s="56">
        <v>8372</v>
      </c>
      <c r="F113" s="56">
        <v>39</v>
      </c>
      <c r="G113" s="56">
        <v>0</v>
      </c>
      <c r="H113" s="56">
        <v>0</v>
      </c>
      <c r="I113" s="56">
        <v>22</v>
      </c>
      <c r="J113" s="56">
        <v>0</v>
      </c>
      <c r="K113" s="70">
        <v>0</v>
      </c>
    </row>
    <row r="114" spans="1:77" x14ac:dyDescent="0.25">
      <c r="A114" s="18" t="str">
        <f>"261303"</f>
        <v>261303</v>
      </c>
      <c r="B114" s="19" t="s">
        <v>114</v>
      </c>
      <c r="C114" s="45">
        <v>2679</v>
      </c>
      <c r="D114" s="56">
        <v>2238</v>
      </c>
      <c r="E114" s="56">
        <v>2089</v>
      </c>
      <c r="F114" s="56">
        <v>149</v>
      </c>
      <c r="G114" s="56">
        <v>0</v>
      </c>
      <c r="H114" s="56">
        <v>0</v>
      </c>
      <c r="I114" s="56">
        <v>8</v>
      </c>
      <c r="J114" s="56">
        <v>0</v>
      </c>
      <c r="K114" s="70">
        <v>0</v>
      </c>
    </row>
    <row r="115" spans="1:77" x14ac:dyDescent="0.25">
      <c r="A115" s="18" t="str">
        <f>"261304"</f>
        <v>261304</v>
      </c>
      <c r="B115" s="19" t="s">
        <v>115</v>
      </c>
      <c r="C115" s="45">
        <v>2385</v>
      </c>
      <c r="D115" s="56">
        <v>1998</v>
      </c>
      <c r="E115" s="56">
        <v>1916</v>
      </c>
      <c r="F115" s="56">
        <v>82</v>
      </c>
      <c r="G115" s="56">
        <v>1</v>
      </c>
      <c r="H115" s="56">
        <v>0</v>
      </c>
      <c r="I115" s="56">
        <v>14</v>
      </c>
      <c r="J115" s="56">
        <v>0</v>
      </c>
      <c r="K115" s="70">
        <v>0</v>
      </c>
    </row>
    <row r="116" spans="1:77" x14ac:dyDescent="0.25">
      <c r="A116" s="18" t="str">
        <f>"261305"</f>
        <v>261305</v>
      </c>
      <c r="B116" s="19" t="s">
        <v>116</v>
      </c>
      <c r="C116" s="45">
        <v>4624</v>
      </c>
      <c r="D116" s="56">
        <v>3775</v>
      </c>
      <c r="E116" s="56">
        <v>3692</v>
      </c>
      <c r="F116" s="56">
        <v>83</v>
      </c>
      <c r="G116" s="56">
        <v>0</v>
      </c>
      <c r="H116" s="56">
        <v>0</v>
      </c>
      <c r="I116" s="56">
        <v>15</v>
      </c>
      <c r="J116" s="56">
        <v>0</v>
      </c>
      <c r="K116" s="70">
        <v>0</v>
      </c>
    </row>
    <row r="117" spans="1:77" x14ac:dyDescent="0.25">
      <c r="A117" s="18" t="str">
        <f>"261306"</f>
        <v>261306</v>
      </c>
      <c r="B117" s="19" t="s">
        <v>117</v>
      </c>
      <c r="C117" s="45">
        <v>18533</v>
      </c>
      <c r="D117" s="56">
        <v>15410</v>
      </c>
      <c r="E117" s="56">
        <v>15308</v>
      </c>
      <c r="F117" s="56">
        <v>102</v>
      </c>
      <c r="G117" s="56">
        <v>0</v>
      </c>
      <c r="H117" s="56">
        <v>0</v>
      </c>
      <c r="I117" s="56">
        <v>82</v>
      </c>
      <c r="J117" s="56">
        <v>0</v>
      </c>
      <c r="K117" s="70">
        <v>0</v>
      </c>
    </row>
    <row r="118" spans="1:77" s="8" customFormat="1" x14ac:dyDescent="0.25">
      <c r="A118" s="24" t="s">
        <v>118</v>
      </c>
      <c r="B118" s="25"/>
      <c r="C118" s="50"/>
      <c r="D118" s="61"/>
      <c r="E118" s="61"/>
      <c r="F118" s="61"/>
      <c r="G118" s="61"/>
      <c r="H118" s="61"/>
      <c r="I118" s="61"/>
      <c r="J118" s="61"/>
      <c r="K118" s="75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  <c r="AJ118" s="10"/>
      <c r="AK118" s="10"/>
      <c r="AL118" s="10"/>
      <c r="AM118" s="10"/>
      <c r="AN118" s="10"/>
      <c r="AO118" s="10"/>
      <c r="AP118" s="10"/>
      <c r="AQ118" s="10"/>
      <c r="AR118" s="10"/>
      <c r="AS118" s="10"/>
      <c r="AT118" s="10"/>
      <c r="AU118" s="10"/>
      <c r="AV118" s="10"/>
      <c r="AW118" s="10"/>
      <c r="AX118" s="10"/>
      <c r="AY118" s="10"/>
      <c r="AZ118" s="10"/>
      <c r="BA118" s="10"/>
      <c r="BB118" s="10"/>
      <c r="BC118" s="10"/>
      <c r="BD118" s="10"/>
      <c r="BE118" s="10"/>
      <c r="BF118" s="10"/>
      <c r="BG118" s="10"/>
      <c r="BH118" s="10"/>
      <c r="BI118" s="10"/>
      <c r="BJ118" s="10"/>
      <c r="BK118" s="10"/>
      <c r="BL118" s="10"/>
      <c r="BM118" s="10"/>
      <c r="BN118" s="10"/>
      <c r="BO118" s="10"/>
      <c r="BP118" s="10"/>
      <c r="BQ118" s="10"/>
      <c r="BR118" s="10"/>
      <c r="BS118" s="10"/>
      <c r="BT118" s="10"/>
      <c r="BU118" s="10"/>
      <c r="BV118" s="10"/>
      <c r="BW118" s="10"/>
      <c r="BX118" s="10"/>
      <c r="BY118" s="10"/>
    </row>
    <row r="119" spans="1:77" ht="15.75" thickBot="1" x14ac:dyDescent="0.3">
      <c r="A119" s="28" t="str">
        <f>"266101"</f>
        <v>266101</v>
      </c>
      <c r="B119" s="29" t="s">
        <v>119</v>
      </c>
      <c r="C119" s="51">
        <v>173265</v>
      </c>
      <c r="D119" s="62">
        <v>143714</v>
      </c>
      <c r="E119" s="62">
        <v>142328</v>
      </c>
      <c r="F119" s="62">
        <v>1386</v>
      </c>
      <c r="G119" s="62">
        <v>8</v>
      </c>
      <c r="H119" s="62">
        <v>1</v>
      </c>
      <c r="I119" s="62">
        <v>418</v>
      </c>
      <c r="J119" s="62">
        <v>0</v>
      </c>
      <c r="K119" s="76">
        <v>0</v>
      </c>
    </row>
    <row r="120" spans="1:77" s="9" customFormat="1" ht="30.75" thickBot="1" x14ac:dyDescent="0.3">
      <c r="A120" s="30">
        <v>260000</v>
      </c>
      <c r="B120" s="31" t="s">
        <v>122</v>
      </c>
      <c r="C120" s="52">
        <v>1154220</v>
      </c>
      <c r="D120" s="63">
        <v>959629</v>
      </c>
      <c r="E120" s="64">
        <v>947850</v>
      </c>
      <c r="F120" s="64">
        <v>11779</v>
      </c>
      <c r="G120" s="64">
        <v>42</v>
      </c>
      <c r="H120" s="64">
        <v>3</v>
      </c>
      <c r="I120" s="64">
        <v>3344</v>
      </c>
      <c r="J120" s="64">
        <v>0</v>
      </c>
      <c r="K120" s="77">
        <v>0</v>
      </c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32"/>
      <c r="AE120" s="32"/>
      <c r="AF120" s="32"/>
      <c r="AG120" s="32"/>
      <c r="AH120" s="32"/>
      <c r="AI120" s="32"/>
      <c r="AJ120" s="32"/>
      <c r="AK120" s="32"/>
      <c r="AL120" s="32"/>
      <c r="AM120" s="32"/>
      <c r="AN120" s="32"/>
      <c r="AO120" s="32"/>
      <c r="AP120" s="32"/>
      <c r="AQ120" s="32"/>
      <c r="AR120" s="32"/>
      <c r="AS120" s="32"/>
      <c r="AT120" s="32"/>
      <c r="AU120" s="32"/>
      <c r="AV120" s="32"/>
      <c r="AW120" s="32"/>
      <c r="AX120" s="32"/>
      <c r="AY120" s="32"/>
      <c r="AZ120" s="32"/>
      <c r="BA120" s="32"/>
      <c r="BB120" s="32"/>
      <c r="BC120" s="32"/>
      <c r="BD120" s="32"/>
      <c r="BE120" s="32"/>
      <c r="BF120" s="32"/>
      <c r="BG120" s="32"/>
      <c r="BH120" s="32"/>
      <c r="BI120" s="32"/>
      <c r="BJ120" s="32"/>
      <c r="BK120" s="32"/>
      <c r="BL120" s="32"/>
      <c r="BM120" s="32"/>
      <c r="BN120" s="32"/>
      <c r="BO120" s="32"/>
      <c r="BP120" s="32"/>
      <c r="BQ120" s="32"/>
      <c r="BR120" s="32"/>
      <c r="BS120" s="32"/>
      <c r="BT120" s="32"/>
      <c r="BU120" s="32"/>
      <c r="BV120" s="32"/>
      <c r="BW120" s="32"/>
      <c r="BX120" s="32"/>
      <c r="BY120" s="32"/>
    </row>
    <row r="121" spans="1:77" s="32" customFormat="1" x14ac:dyDescent="0.25">
      <c r="A121" s="37"/>
      <c r="B121" s="33"/>
      <c r="C121" s="34"/>
      <c r="D121" s="34"/>
      <c r="E121" s="34"/>
      <c r="F121" s="34"/>
      <c r="G121" s="34"/>
      <c r="H121" s="34"/>
      <c r="I121" s="34"/>
      <c r="J121" s="34"/>
      <c r="K121" s="38"/>
    </row>
    <row r="122" spans="1:77" x14ac:dyDescent="0.25">
      <c r="A122" s="78" t="s">
        <v>123</v>
      </c>
      <c r="B122" s="79"/>
      <c r="C122" s="12">
        <f>C29+C119</f>
        <v>381946</v>
      </c>
      <c r="D122" s="12">
        <f t="shared" ref="D122:K122" si="0">D29+D119</f>
        <v>311753</v>
      </c>
      <c r="E122" s="13">
        <f t="shared" si="0"/>
        <v>308073</v>
      </c>
      <c r="F122" s="13">
        <f t="shared" si="0"/>
        <v>3680</v>
      </c>
      <c r="G122" s="13">
        <f t="shared" si="0"/>
        <v>20</v>
      </c>
      <c r="H122" s="13">
        <f t="shared" si="0"/>
        <v>2</v>
      </c>
      <c r="I122" s="13">
        <f t="shared" si="0"/>
        <v>1069</v>
      </c>
      <c r="J122" s="13">
        <f t="shared" si="0"/>
        <v>0</v>
      </c>
      <c r="K122" s="40">
        <f t="shared" si="0"/>
        <v>0</v>
      </c>
    </row>
    <row r="123" spans="1:77" x14ac:dyDescent="0.25">
      <c r="A123" s="80" t="s">
        <v>124</v>
      </c>
      <c r="B123" s="81"/>
      <c r="C123" s="13">
        <f>C4+C23+C74+C102</f>
        <v>204893</v>
      </c>
      <c r="D123" s="13">
        <f t="shared" ref="D123:K123" si="1">D4+D23+D74+D102</f>
        <v>170996</v>
      </c>
      <c r="E123" s="13">
        <f t="shared" si="1"/>
        <v>168456</v>
      </c>
      <c r="F123" s="13">
        <f t="shared" si="1"/>
        <v>2540</v>
      </c>
      <c r="G123" s="13">
        <f t="shared" si="1"/>
        <v>4</v>
      </c>
      <c r="H123" s="13">
        <f t="shared" si="1"/>
        <v>0</v>
      </c>
      <c r="I123" s="13">
        <f t="shared" si="1"/>
        <v>633</v>
      </c>
      <c r="J123" s="13">
        <f t="shared" si="1"/>
        <v>0</v>
      </c>
      <c r="K123" s="40">
        <f t="shared" si="1"/>
        <v>0</v>
      </c>
    </row>
    <row r="124" spans="1:77" x14ac:dyDescent="0.25">
      <c r="A124" s="82" t="s">
        <v>125</v>
      </c>
      <c r="B124" s="83"/>
      <c r="C124" s="12">
        <f>C111+C49+C13</f>
        <v>199425</v>
      </c>
      <c r="D124" s="12">
        <f t="shared" ref="D124:K124" si="2">D111+D49+D13</f>
        <v>165801</v>
      </c>
      <c r="E124" s="13">
        <f t="shared" si="2"/>
        <v>163737</v>
      </c>
      <c r="F124" s="13">
        <f t="shared" si="2"/>
        <v>2064</v>
      </c>
      <c r="G124" s="13">
        <f t="shared" si="2"/>
        <v>4</v>
      </c>
      <c r="H124" s="13">
        <f t="shared" si="2"/>
        <v>1</v>
      </c>
      <c r="I124" s="13">
        <f t="shared" si="2"/>
        <v>639</v>
      </c>
      <c r="J124" s="13">
        <f t="shared" si="2"/>
        <v>0</v>
      </c>
      <c r="K124" s="40">
        <f t="shared" si="2"/>
        <v>0</v>
      </c>
    </row>
    <row r="125" spans="1:77" ht="15.75" thickBot="1" x14ac:dyDescent="0.3">
      <c r="A125" s="84" t="s">
        <v>126</v>
      </c>
      <c r="B125" s="85"/>
      <c r="C125" s="39">
        <f>C58+C67+C80+C90+C96</f>
        <v>367956</v>
      </c>
      <c r="D125" s="39">
        <f t="shared" ref="D125:K125" si="3">D58+D67+D80+D90+D96</f>
        <v>311079</v>
      </c>
      <c r="E125" s="41">
        <f t="shared" si="3"/>
        <v>307584</v>
      </c>
      <c r="F125" s="41">
        <f t="shared" si="3"/>
        <v>3495</v>
      </c>
      <c r="G125" s="41">
        <f t="shared" si="3"/>
        <v>14</v>
      </c>
      <c r="H125" s="41">
        <f t="shared" si="3"/>
        <v>0</v>
      </c>
      <c r="I125" s="41">
        <f t="shared" si="3"/>
        <v>1003</v>
      </c>
      <c r="J125" s="41">
        <f t="shared" si="3"/>
        <v>0</v>
      </c>
      <c r="K125" s="42">
        <f t="shared" si="3"/>
        <v>0</v>
      </c>
    </row>
  </sheetData>
  <mergeCells count="4">
    <mergeCell ref="A122:B122"/>
    <mergeCell ref="A123:B123"/>
    <mergeCell ref="A124:B124"/>
    <mergeCell ref="A125:B125"/>
  </mergeCells>
  <printOptions horizontalCentered="1"/>
  <pageMargins left="0.43307086614173229" right="0.43307086614173229" top="0.55118110236220474" bottom="0.35433070866141736" header="0.31496062992125984" footer="0.31496062992125984"/>
  <pageSetup paperSize="8" scale="73" fitToHeight="2" orientation="landscape" r:id="rId1"/>
  <headerFooter>
    <oddFooter>&amp;Cstrona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rejestr_wyborcow_2024_kw_3_2024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Szymkiewicz-Cieślak</dc:creator>
  <cp:lastModifiedBy>Anna Mularczyk</cp:lastModifiedBy>
  <cp:lastPrinted>2024-01-17T12:45:11Z</cp:lastPrinted>
  <dcterms:created xsi:type="dcterms:W3CDTF">2023-10-11T13:33:12Z</dcterms:created>
  <dcterms:modified xsi:type="dcterms:W3CDTF">2024-10-09T08:39:24Z</dcterms:modified>
</cp:coreProperties>
</file>